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P:\Entreprise\RHT_INT\"/>
    </mc:Choice>
  </mc:AlternateContent>
  <bookViews>
    <workbookView xWindow="0" yWindow="0" windowWidth="28800" windowHeight="11790"/>
  </bookViews>
  <sheets>
    <sheet name="Demande-Décompte" sheetId="1" r:id="rId1"/>
    <sheet name="Attribution aux cat. de salaire" sheetId="2" r:id="rId2"/>
    <sheet name="Attrib. aux cat. de salaire-ex." sheetId="11" r:id="rId3"/>
  </sheets>
  <definedNames>
    <definedName name="_xlnm.Print_Titles" localSheetId="2">'Attrib. aux cat. de salaire-ex.'!$A:$A,'Attrib. aux cat. de salaire-ex.'!$3:$7</definedName>
    <definedName name="_xlnm.Print_Titles" localSheetId="1">'Attribution aux cat. de salaire'!$A:$A,'Attribution aux cat. de salaire'!$3:$7</definedName>
    <definedName name="Print_Area" localSheetId="0">'Demande-Décompte'!$A$2:$F$70</definedName>
    <definedName name="_xlnm.Print_Area" localSheetId="2">'Attrib. aux cat. de salaire-ex.'!$A$1:$L$34</definedName>
    <definedName name="_xlnm.Print_Area" localSheetId="1">'Attribution aux cat. de salaire'!$A$1:$L$88</definedName>
    <definedName name="_xlnm.Print_Area" localSheetId="0">'Demande-Décompte'!$A$1:$F$70,'Demande-Décompte'!$R$1:$AB$38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1" l="1"/>
  <c r="L9" i="11"/>
  <c r="A82" i="2" l="1"/>
  <c r="A81" i="2"/>
  <c r="A80" i="2"/>
  <c r="A26" i="11" l="1"/>
  <c r="A27" i="11"/>
  <c r="A28" i="11"/>
  <c r="I67" i="2" l="1"/>
  <c r="J67" i="2"/>
  <c r="L67" i="2"/>
  <c r="Q67" i="2" s="1"/>
  <c r="M67" i="2"/>
  <c r="N67" i="2"/>
  <c r="I68" i="2"/>
  <c r="M68" i="2" s="1"/>
  <c r="J68" i="2"/>
  <c r="N68" i="2"/>
  <c r="I69" i="2"/>
  <c r="M69" i="2" s="1"/>
  <c r="J69" i="2"/>
  <c r="N69" i="2"/>
  <c r="I70" i="2"/>
  <c r="L70" i="2" s="1"/>
  <c r="O70" i="2" s="1"/>
  <c r="J70" i="2"/>
  <c r="N70" i="2"/>
  <c r="I71" i="2"/>
  <c r="L71" i="2" s="1"/>
  <c r="Q71" i="2" s="1"/>
  <c r="J71" i="2"/>
  <c r="N71" i="2"/>
  <c r="I72" i="2"/>
  <c r="M72" i="2" s="1"/>
  <c r="J72" i="2"/>
  <c r="L72" i="2"/>
  <c r="O72" i="2" s="1"/>
  <c r="N72" i="2"/>
  <c r="I66" i="2"/>
  <c r="J66" i="2"/>
  <c r="L66" i="2"/>
  <c r="M66" i="2"/>
  <c r="N66" i="2"/>
  <c r="I73" i="2"/>
  <c r="J73" i="2"/>
  <c r="L73" i="2"/>
  <c r="Q73" i="2" s="1"/>
  <c r="M73" i="2"/>
  <c r="N73" i="2"/>
  <c r="I74" i="2"/>
  <c r="J74" i="2"/>
  <c r="L74" i="2"/>
  <c r="M74" i="2"/>
  <c r="N74" i="2"/>
  <c r="I75" i="2"/>
  <c r="J75" i="2"/>
  <c r="L75" i="2"/>
  <c r="M75" i="2"/>
  <c r="N75" i="2"/>
  <c r="I76" i="2"/>
  <c r="L76" i="2" s="1"/>
  <c r="Q76" i="2" s="1"/>
  <c r="J76" i="2"/>
  <c r="N76" i="2"/>
  <c r="I77" i="2"/>
  <c r="L77" i="2" s="1"/>
  <c r="J77" i="2"/>
  <c r="N77" i="2"/>
  <c r="I78" i="2"/>
  <c r="J78" i="2"/>
  <c r="K78" i="2"/>
  <c r="L78" i="2"/>
  <c r="O78" i="2" s="1"/>
  <c r="M78" i="2"/>
  <c r="N78" i="2"/>
  <c r="P78" i="2"/>
  <c r="K8" i="11"/>
  <c r="J8" i="11"/>
  <c r="I8" i="11"/>
  <c r="M70" i="2" l="1"/>
  <c r="L69" i="2"/>
  <c r="Q69" i="2" s="1"/>
  <c r="L68" i="2"/>
  <c r="M76" i="2"/>
  <c r="M77" i="2"/>
  <c r="M71" i="2"/>
  <c r="Q72" i="2"/>
  <c r="Q70" i="2"/>
  <c r="O71" i="2"/>
  <c r="O67" i="2"/>
  <c r="O66" i="2"/>
  <c r="O73" i="2"/>
  <c r="O77" i="2"/>
  <c r="O76" i="2"/>
  <c r="O74" i="2"/>
  <c r="O75" i="2"/>
  <c r="Q77" i="2"/>
  <c r="Q66" i="2"/>
  <c r="Q78" i="2"/>
  <c r="Q75" i="2"/>
  <c r="Q74" i="2"/>
  <c r="O68" i="2" l="1"/>
  <c r="Q68" i="2"/>
  <c r="O69" i="2"/>
  <c r="A37" i="1"/>
  <c r="R37" i="1" s="1"/>
  <c r="B72" i="1" l="1"/>
  <c r="R35" i="1" l="1"/>
  <c r="K24" i="11" l="1"/>
  <c r="K23" i="11"/>
  <c r="K22" i="11"/>
  <c r="K21" i="11"/>
  <c r="K20" i="11"/>
  <c r="K19" i="11"/>
  <c r="K18" i="11"/>
  <c r="K17" i="11"/>
  <c r="K16" i="11"/>
  <c r="K9" i="11"/>
  <c r="C5" i="11"/>
  <c r="B5" i="11"/>
  <c r="B4" i="11"/>
  <c r="C5" i="2"/>
  <c r="B5" i="2"/>
  <c r="K9" i="2"/>
  <c r="D4" i="11" l="1"/>
  <c r="D5" i="11" s="1"/>
  <c r="B6" i="11"/>
  <c r="B3" i="2"/>
  <c r="I10" i="11"/>
  <c r="L10" i="11" s="1"/>
  <c r="J10" i="11"/>
  <c r="M10" i="11"/>
  <c r="I11" i="11"/>
  <c r="J11" i="11"/>
  <c r="I12" i="11"/>
  <c r="M12" i="11" s="1"/>
  <c r="J12" i="11"/>
  <c r="I13" i="11"/>
  <c r="J13" i="11"/>
  <c r="M13" i="11"/>
  <c r="I14" i="11"/>
  <c r="M14" i="11" s="1"/>
  <c r="J14" i="11"/>
  <c r="I15" i="11"/>
  <c r="M15" i="11" s="1"/>
  <c r="J15" i="11"/>
  <c r="P8" i="11"/>
  <c r="P24" i="11"/>
  <c r="N24" i="11"/>
  <c r="M24" i="11"/>
  <c r="L24" i="11"/>
  <c r="J24" i="11"/>
  <c r="I24" i="11"/>
  <c r="P23" i="11"/>
  <c r="N23" i="11"/>
  <c r="M23" i="11"/>
  <c r="L23" i="11"/>
  <c r="J23" i="11"/>
  <c r="I23" i="11"/>
  <c r="P22" i="11"/>
  <c r="N22" i="11"/>
  <c r="M22" i="11"/>
  <c r="L22" i="11"/>
  <c r="J22" i="11"/>
  <c r="I22" i="11"/>
  <c r="P21" i="11"/>
  <c r="N21" i="11"/>
  <c r="M21" i="11"/>
  <c r="L21" i="11"/>
  <c r="J21" i="11"/>
  <c r="I21" i="11"/>
  <c r="P20" i="11"/>
  <c r="N20" i="11"/>
  <c r="M20" i="11"/>
  <c r="L20" i="11"/>
  <c r="J20" i="11"/>
  <c r="I20" i="11"/>
  <c r="P19" i="11"/>
  <c r="N19" i="11"/>
  <c r="M19" i="11"/>
  <c r="L19" i="11"/>
  <c r="J19" i="11"/>
  <c r="I19" i="11"/>
  <c r="P18" i="11"/>
  <c r="N18" i="11"/>
  <c r="M18" i="11"/>
  <c r="L18" i="11"/>
  <c r="J18" i="11"/>
  <c r="I18" i="11"/>
  <c r="P17" i="11"/>
  <c r="N17" i="11"/>
  <c r="M17" i="11"/>
  <c r="L17" i="11"/>
  <c r="O17" i="11" s="1"/>
  <c r="J17" i="11"/>
  <c r="I17" i="11"/>
  <c r="P16" i="11"/>
  <c r="N16" i="11"/>
  <c r="M16" i="11"/>
  <c r="L16" i="11"/>
  <c r="O16" i="11" s="1"/>
  <c r="J16" i="11"/>
  <c r="I16" i="11"/>
  <c r="N15" i="11"/>
  <c r="N14" i="11"/>
  <c r="N13" i="11"/>
  <c r="N12" i="11"/>
  <c r="N11" i="11"/>
  <c r="N10" i="11"/>
  <c r="P9" i="11"/>
  <c r="N9" i="11"/>
  <c r="J9" i="11"/>
  <c r="I9" i="11"/>
  <c r="M9" i="11" s="1"/>
  <c r="N8" i="11"/>
  <c r="M8" i="11"/>
  <c r="G23" i="11"/>
  <c r="D3" i="11"/>
  <c r="C3" i="11"/>
  <c r="B3" i="11"/>
  <c r="A3" i="11"/>
  <c r="N57" i="2"/>
  <c r="L58" i="2"/>
  <c r="M58" i="2"/>
  <c r="N58" i="2"/>
  <c r="L59" i="2"/>
  <c r="M59" i="2"/>
  <c r="N59" i="2"/>
  <c r="L60" i="2"/>
  <c r="M60" i="2"/>
  <c r="N60" i="2"/>
  <c r="N61" i="2"/>
  <c r="I57" i="2"/>
  <c r="L57" i="2" s="1"/>
  <c r="J57" i="2"/>
  <c r="I58" i="2"/>
  <c r="J58" i="2"/>
  <c r="I59" i="2"/>
  <c r="J59" i="2"/>
  <c r="I60" i="2"/>
  <c r="J60" i="2"/>
  <c r="I61" i="2"/>
  <c r="L61" i="2" s="1"/>
  <c r="J61" i="2"/>
  <c r="M61" i="2" l="1"/>
  <c r="M57" i="2"/>
  <c r="N29" i="11"/>
  <c r="L11" i="11"/>
  <c r="K13" i="11"/>
  <c r="M11" i="11"/>
  <c r="M29" i="11" s="1"/>
  <c r="O22" i="11"/>
  <c r="O20" i="11"/>
  <c r="Q10" i="11"/>
  <c r="O18" i="11"/>
  <c r="K10" i="11"/>
  <c r="K14" i="11"/>
  <c r="K12" i="11"/>
  <c r="K11" i="11"/>
  <c r="K15" i="11"/>
  <c r="Q18" i="11"/>
  <c r="L15" i="11"/>
  <c r="O15" i="11" s="1"/>
  <c r="L14" i="11"/>
  <c r="Q14" i="11" s="1"/>
  <c r="L12" i="11"/>
  <c r="Q12" i="11" s="1"/>
  <c r="O24" i="11"/>
  <c r="L13" i="11"/>
  <c r="O13" i="11" s="1"/>
  <c r="Q8" i="11"/>
  <c r="Q16" i="11"/>
  <c r="O19" i="11"/>
  <c r="Q19" i="11"/>
  <c r="Q20" i="11"/>
  <c r="O21" i="11"/>
  <c r="Q21" i="11"/>
  <c r="Q22" i="11"/>
  <c r="O23" i="11"/>
  <c r="Q23" i="11"/>
  <c r="Q24" i="11"/>
  <c r="G17" i="11"/>
  <c r="G9" i="11"/>
  <c r="O10" i="11"/>
  <c r="O8" i="11"/>
  <c r="O9" i="11"/>
  <c r="Q9" i="11"/>
  <c r="Q17" i="11"/>
  <c r="G16" i="11"/>
  <c r="G20" i="11"/>
  <c r="G22" i="11"/>
  <c r="G24" i="11"/>
  <c r="G18" i="11"/>
  <c r="G19" i="11"/>
  <c r="G21" i="11"/>
  <c r="E28" i="11" l="1"/>
  <c r="D28" i="11"/>
  <c r="H28" i="11"/>
  <c r="D27" i="11"/>
  <c r="F27" i="11" s="1"/>
  <c r="K26" i="11"/>
  <c r="K28" i="11"/>
  <c r="H26" i="11"/>
  <c r="Q11" i="11"/>
  <c r="H27" i="11"/>
  <c r="K27" i="11"/>
  <c r="E26" i="11"/>
  <c r="E27" i="11"/>
  <c r="D26" i="11"/>
  <c r="O11" i="11"/>
  <c r="G4" i="11"/>
  <c r="O12" i="11"/>
  <c r="O14" i="11"/>
  <c r="Q15" i="11"/>
  <c r="Q13" i="11"/>
  <c r="D29" i="11" l="1"/>
  <c r="O29" i="11"/>
  <c r="Q29" i="11"/>
  <c r="E29" i="11"/>
  <c r="H29" i="11"/>
  <c r="K29" i="11"/>
  <c r="D3" i="2"/>
  <c r="C3" i="2"/>
  <c r="A3" i="2"/>
  <c r="N65" i="2" l="1"/>
  <c r="J65" i="2"/>
  <c r="I65" i="2"/>
  <c r="L65" i="2" s="1"/>
  <c r="N64" i="2"/>
  <c r="J64" i="2"/>
  <c r="I64" i="2"/>
  <c r="L64" i="2" s="1"/>
  <c r="N63" i="2"/>
  <c r="J63" i="2"/>
  <c r="I63" i="2"/>
  <c r="L63" i="2" s="1"/>
  <c r="N62" i="2"/>
  <c r="J62" i="2"/>
  <c r="I62" i="2"/>
  <c r="L62" i="2" s="1"/>
  <c r="N56" i="2"/>
  <c r="J56" i="2"/>
  <c r="I56" i="2"/>
  <c r="L56" i="2" s="1"/>
  <c r="N55" i="2"/>
  <c r="J55" i="2"/>
  <c r="I55" i="2"/>
  <c r="L55" i="2" s="1"/>
  <c r="N54" i="2"/>
  <c r="J54" i="2"/>
  <c r="I54" i="2"/>
  <c r="L54" i="2" s="1"/>
  <c r="N53" i="2"/>
  <c r="J53" i="2"/>
  <c r="I53" i="2"/>
  <c r="L53" i="2" s="1"/>
  <c r="N52" i="2"/>
  <c r="J52" i="2"/>
  <c r="I52" i="2"/>
  <c r="L52" i="2" s="1"/>
  <c r="N51" i="2"/>
  <c r="J51" i="2"/>
  <c r="I51" i="2"/>
  <c r="L51" i="2" s="1"/>
  <c r="N50" i="2"/>
  <c r="J50" i="2"/>
  <c r="I50" i="2"/>
  <c r="L50" i="2" s="1"/>
  <c r="N49" i="2"/>
  <c r="J49" i="2"/>
  <c r="I49" i="2"/>
  <c r="L49" i="2" s="1"/>
  <c r="N48" i="2"/>
  <c r="J48" i="2"/>
  <c r="I48" i="2"/>
  <c r="L48" i="2" s="1"/>
  <c r="N47" i="2"/>
  <c r="J47" i="2"/>
  <c r="I47" i="2"/>
  <c r="L47" i="2" s="1"/>
  <c r="N46" i="2"/>
  <c r="J46" i="2"/>
  <c r="I46" i="2"/>
  <c r="L46" i="2" s="1"/>
  <c r="N45" i="2"/>
  <c r="J45" i="2"/>
  <c r="I45" i="2"/>
  <c r="L45" i="2" s="1"/>
  <c r="N44" i="2"/>
  <c r="J44" i="2"/>
  <c r="I44" i="2"/>
  <c r="L44" i="2" s="1"/>
  <c r="N43" i="2"/>
  <c r="J43" i="2"/>
  <c r="I43" i="2"/>
  <c r="L43" i="2" s="1"/>
  <c r="N42" i="2"/>
  <c r="J42" i="2"/>
  <c r="I42" i="2"/>
  <c r="L42" i="2" s="1"/>
  <c r="N41" i="2"/>
  <c r="J41" i="2"/>
  <c r="I41" i="2"/>
  <c r="L41" i="2" s="1"/>
  <c r="N40" i="2"/>
  <c r="J40" i="2"/>
  <c r="I40" i="2"/>
  <c r="L40" i="2" s="1"/>
  <c r="N39" i="2"/>
  <c r="J39" i="2"/>
  <c r="I39" i="2"/>
  <c r="L39" i="2" s="1"/>
  <c r="N38" i="2"/>
  <c r="J38" i="2"/>
  <c r="I38" i="2"/>
  <c r="L38" i="2" s="1"/>
  <c r="N37" i="2"/>
  <c r="J37" i="2"/>
  <c r="I37" i="2"/>
  <c r="L37" i="2" s="1"/>
  <c r="N36" i="2"/>
  <c r="J36" i="2"/>
  <c r="I36" i="2"/>
  <c r="L36" i="2" s="1"/>
  <c r="N35" i="2"/>
  <c r="J35" i="2"/>
  <c r="I35" i="2"/>
  <c r="L35" i="2" s="1"/>
  <c r="N34" i="2"/>
  <c r="J34" i="2"/>
  <c r="I34" i="2"/>
  <c r="L34" i="2" s="1"/>
  <c r="N33" i="2"/>
  <c r="J33" i="2"/>
  <c r="I33" i="2"/>
  <c r="L33" i="2" s="1"/>
  <c r="N32" i="2"/>
  <c r="J32" i="2"/>
  <c r="I32" i="2"/>
  <c r="L32" i="2" s="1"/>
  <c r="N31" i="2"/>
  <c r="J31" i="2"/>
  <c r="I31" i="2"/>
  <c r="L31" i="2" s="1"/>
  <c r="N30" i="2"/>
  <c r="J30" i="2"/>
  <c r="I30" i="2"/>
  <c r="L30" i="2" s="1"/>
  <c r="N29" i="2"/>
  <c r="J29" i="2"/>
  <c r="I29" i="2"/>
  <c r="L29" i="2" s="1"/>
  <c r="N28" i="2"/>
  <c r="J28" i="2"/>
  <c r="I28" i="2"/>
  <c r="L28" i="2" s="1"/>
  <c r="N27" i="2"/>
  <c r="J27" i="2"/>
  <c r="I27" i="2"/>
  <c r="L27" i="2" s="1"/>
  <c r="N26" i="2"/>
  <c r="J26" i="2"/>
  <c r="I26" i="2"/>
  <c r="L26" i="2" s="1"/>
  <c r="N25" i="2"/>
  <c r="J25" i="2"/>
  <c r="I25" i="2"/>
  <c r="L25" i="2" s="1"/>
  <c r="N24" i="2"/>
  <c r="J24" i="2"/>
  <c r="I24" i="2"/>
  <c r="L24" i="2" s="1"/>
  <c r="N23" i="2"/>
  <c r="J23" i="2"/>
  <c r="I23" i="2"/>
  <c r="L23" i="2" s="1"/>
  <c r="N22" i="2"/>
  <c r="J22" i="2"/>
  <c r="I22" i="2"/>
  <c r="L22" i="2" s="1"/>
  <c r="N21" i="2"/>
  <c r="J21" i="2"/>
  <c r="I21" i="2"/>
  <c r="L21" i="2" s="1"/>
  <c r="N20" i="2"/>
  <c r="J20" i="2"/>
  <c r="I20" i="2"/>
  <c r="L20" i="2" s="1"/>
  <c r="N19" i="2"/>
  <c r="J19" i="2"/>
  <c r="I19" i="2"/>
  <c r="L19" i="2" s="1"/>
  <c r="N18" i="2"/>
  <c r="J18" i="2"/>
  <c r="I18" i="2"/>
  <c r="L18" i="2" s="1"/>
  <c r="N17" i="2"/>
  <c r="J17" i="2"/>
  <c r="I17" i="2"/>
  <c r="N16" i="2"/>
  <c r="J16" i="2"/>
  <c r="I16" i="2"/>
  <c r="N15" i="2"/>
  <c r="J15" i="2"/>
  <c r="I15" i="2"/>
  <c r="N14" i="2"/>
  <c r="J14" i="2"/>
  <c r="I14" i="2"/>
  <c r="M14" i="2" s="1"/>
  <c r="N13" i="2"/>
  <c r="J13" i="2"/>
  <c r="I13" i="2"/>
  <c r="N12" i="2"/>
  <c r="J12" i="2"/>
  <c r="I12" i="2"/>
  <c r="N11" i="2"/>
  <c r="J11" i="2"/>
  <c r="I11" i="2"/>
  <c r="N10" i="2"/>
  <c r="J10" i="2"/>
  <c r="I10" i="2"/>
  <c r="N9" i="2"/>
  <c r="J9" i="2"/>
  <c r="I9" i="2"/>
  <c r="N8" i="2"/>
  <c r="J8" i="2"/>
  <c r="I8" i="2"/>
  <c r="B4" i="2"/>
  <c r="B6" i="2" s="1"/>
  <c r="G78" i="2" l="1"/>
  <c r="N83" i="2"/>
  <c r="D4" i="2"/>
  <c r="D5" i="2" s="1"/>
  <c r="G58" i="2" s="1"/>
  <c r="P58" i="2" s="1"/>
  <c r="Q58" i="2"/>
  <c r="Q60" i="2"/>
  <c r="Q61" i="2"/>
  <c r="Q59" i="2"/>
  <c r="Q57" i="2"/>
  <c r="O59" i="2"/>
  <c r="O60" i="2"/>
  <c r="O57" i="2"/>
  <c r="O58" i="2"/>
  <c r="O61" i="2"/>
  <c r="M17" i="2"/>
  <c r="L17" i="2"/>
  <c r="Q17" i="2" s="1"/>
  <c r="M20" i="2"/>
  <c r="M23" i="2"/>
  <c r="M26" i="2"/>
  <c r="M29" i="2"/>
  <c r="M32" i="2"/>
  <c r="M34" i="2"/>
  <c r="M37" i="2"/>
  <c r="M40" i="2"/>
  <c r="M43" i="2"/>
  <c r="M46" i="2"/>
  <c r="M48" i="2"/>
  <c r="M50" i="2"/>
  <c r="M51" i="2"/>
  <c r="M53" i="2"/>
  <c r="M54" i="2"/>
  <c r="M55" i="2"/>
  <c r="M56" i="2"/>
  <c r="M62" i="2"/>
  <c r="M63" i="2"/>
  <c r="M64" i="2"/>
  <c r="M65" i="2"/>
  <c r="L14" i="2"/>
  <c r="M16" i="2"/>
  <c r="L16" i="2"/>
  <c r="M18" i="2"/>
  <c r="M19" i="2"/>
  <c r="M21" i="2"/>
  <c r="M22" i="2"/>
  <c r="M24" i="2"/>
  <c r="M25" i="2"/>
  <c r="M27" i="2"/>
  <c r="M28" i="2"/>
  <c r="M30" i="2"/>
  <c r="M31" i="2"/>
  <c r="M33" i="2"/>
  <c r="M35" i="2"/>
  <c r="M36" i="2"/>
  <c r="M38" i="2"/>
  <c r="M39" i="2"/>
  <c r="M41" i="2"/>
  <c r="M42" i="2"/>
  <c r="M44" i="2"/>
  <c r="M45" i="2"/>
  <c r="M47" i="2"/>
  <c r="M49" i="2"/>
  <c r="M52" i="2"/>
  <c r="M15" i="2"/>
  <c r="L15" i="2"/>
  <c r="Q15" i="2" s="1"/>
  <c r="L10" i="2"/>
  <c r="O10" i="2" s="1"/>
  <c r="G9" i="2"/>
  <c r="O53" i="2"/>
  <c r="O44" i="2"/>
  <c r="O39" i="2"/>
  <c r="O28" i="2"/>
  <c r="O18" i="2"/>
  <c r="O19" i="2"/>
  <c r="O30" i="2"/>
  <c r="O33" i="2"/>
  <c r="Q35" i="2"/>
  <c r="O38" i="2"/>
  <c r="O47" i="2"/>
  <c r="O52" i="2"/>
  <c r="O46" i="2"/>
  <c r="O55" i="2"/>
  <c r="O40" i="2"/>
  <c r="O49" i="2"/>
  <c r="O54" i="2"/>
  <c r="O20" i="2"/>
  <c r="O34" i="2"/>
  <c r="O35" i="2"/>
  <c r="O48" i="2"/>
  <c r="O62" i="2"/>
  <c r="Q64" i="2"/>
  <c r="O32" i="2"/>
  <c r="O41" i="2"/>
  <c r="Q51" i="2"/>
  <c r="Q19" i="2"/>
  <c r="O24" i="2"/>
  <c r="O37" i="2"/>
  <c r="O50" i="2"/>
  <c r="O51" i="2"/>
  <c r="Q43" i="2"/>
  <c r="O65" i="2"/>
  <c r="O22" i="2"/>
  <c r="O42" i="2"/>
  <c r="O43" i="2"/>
  <c r="O56" i="2"/>
  <c r="O26" i="2"/>
  <c r="O36" i="2"/>
  <c r="O45" i="2"/>
  <c r="O63" i="2"/>
  <c r="O64" i="2"/>
  <c r="Q42" i="2"/>
  <c r="Q50" i="2"/>
  <c r="Q39" i="2"/>
  <c r="Q47" i="2"/>
  <c r="Q55" i="2"/>
  <c r="Q18" i="2"/>
  <c r="Q34" i="2"/>
  <c r="Q63" i="2"/>
  <c r="Q38" i="2"/>
  <c r="Q46" i="2"/>
  <c r="Q54" i="2"/>
  <c r="M13" i="2"/>
  <c r="L13" i="2"/>
  <c r="M9" i="2"/>
  <c r="L9" i="2"/>
  <c r="M8" i="2"/>
  <c r="L8" i="2"/>
  <c r="M12" i="2"/>
  <c r="L12" i="2"/>
  <c r="Q12" i="2" s="1"/>
  <c r="M11" i="2"/>
  <c r="L11" i="2"/>
  <c r="M10" i="2"/>
  <c r="Q27" i="2"/>
  <c r="O27" i="2"/>
  <c r="Q21" i="2"/>
  <c r="O21" i="2"/>
  <c r="Q25" i="2"/>
  <c r="O25" i="2"/>
  <c r="Q29" i="2"/>
  <c r="O29" i="2"/>
  <c r="Q23" i="2"/>
  <c r="O23" i="2"/>
  <c r="Q31" i="2"/>
  <c r="O31" i="2"/>
  <c r="G38" i="2"/>
  <c r="P38" i="2" s="1"/>
  <c r="G41" i="2"/>
  <c r="P41" i="2" s="1"/>
  <c r="Q65" i="2"/>
  <c r="Q56" i="2"/>
  <c r="Q52" i="2"/>
  <c r="Q48" i="2"/>
  <c r="Q44" i="2"/>
  <c r="Q40" i="2"/>
  <c r="Q36" i="2"/>
  <c r="Q32" i="2"/>
  <c r="Q30" i="2"/>
  <c r="Q28" i="2"/>
  <c r="Q26" i="2"/>
  <c r="Q24" i="2"/>
  <c r="Q22" i="2"/>
  <c r="Q20" i="2"/>
  <c r="Q33" i="2"/>
  <c r="Q37" i="2"/>
  <c r="Q41" i="2"/>
  <c r="Q45" i="2"/>
  <c r="Q49" i="2"/>
  <c r="Q53" i="2"/>
  <c r="Q62" i="2"/>
  <c r="U16" i="1"/>
  <c r="R31" i="1"/>
  <c r="R23" i="1"/>
  <c r="S11" i="1"/>
  <c r="S10" i="1"/>
  <c r="R16" i="1"/>
  <c r="R33" i="1"/>
  <c r="R32" i="1"/>
  <c r="R29" i="1"/>
  <c r="R28" i="1"/>
  <c r="R27" i="1"/>
  <c r="V8" i="1"/>
  <c r="V7" i="1"/>
  <c r="V6" i="1"/>
  <c r="V5" i="1"/>
  <c r="S9" i="1"/>
  <c r="R8" i="1"/>
  <c r="R7" i="1"/>
  <c r="R6" i="1"/>
  <c r="R5" i="1"/>
  <c r="V4" i="1"/>
  <c r="R10" i="1"/>
  <c r="R9" i="1"/>
  <c r="R4" i="1"/>
  <c r="R25" i="1"/>
  <c r="R24" i="1"/>
  <c r="G54" i="2" l="1"/>
  <c r="P54" i="2" s="1"/>
  <c r="G19" i="2"/>
  <c r="P19" i="2" s="1"/>
  <c r="G22" i="2"/>
  <c r="P22" i="2" s="1"/>
  <c r="G29" i="2"/>
  <c r="P29" i="2" s="1"/>
  <c r="G11" i="2"/>
  <c r="K68" i="2"/>
  <c r="K70" i="2"/>
  <c r="K72" i="2"/>
  <c r="K74" i="2"/>
  <c r="K77" i="2"/>
  <c r="K76" i="2"/>
  <c r="K67" i="2"/>
  <c r="K69" i="2"/>
  <c r="K73" i="2"/>
  <c r="K71" i="2"/>
  <c r="K66" i="2"/>
  <c r="K75" i="2"/>
  <c r="K64" i="2"/>
  <c r="K56" i="2"/>
  <c r="K48" i="2"/>
  <c r="K40" i="2"/>
  <c r="K32" i="2"/>
  <c r="K24" i="2"/>
  <c r="K16" i="2"/>
  <c r="K47" i="2"/>
  <c r="K31" i="2"/>
  <c r="K15" i="2"/>
  <c r="K14" i="2"/>
  <c r="K45" i="2"/>
  <c r="K21" i="2"/>
  <c r="K35" i="2"/>
  <c r="K50" i="2"/>
  <c r="K65" i="2"/>
  <c r="K25" i="2"/>
  <c r="K63" i="2"/>
  <c r="K55" i="2"/>
  <c r="K39" i="2"/>
  <c r="K23" i="2"/>
  <c r="K61" i="2"/>
  <c r="K29" i="2"/>
  <c r="K20" i="2"/>
  <c r="K51" i="2"/>
  <c r="K19" i="2"/>
  <c r="K26" i="2"/>
  <c r="K57" i="2"/>
  <c r="K17" i="2"/>
  <c r="K62" i="2"/>
  <c r="K54" i="2"/>
  <c r="K46" i="2"/>
  <c r="K38" i="2"/>
  <c r="K30" i="2"/>
  <c r="K22" i="2"/>
  <c r="K53" i="2"/>
  <c r="K37" i="2"/>
  <c r="K13" i="2"/>
  <c r="K27" i="2"/>
  <c r="K42" i="2"/>
  <c r="K43" i="2"/>
  <c r="K34" i="2"/>
  <c r="K41" i="2"/>
  <c r="K60" i="2"/>
  <c r="K52" i="2"/>
  <c r="K44" i="2"/>
  <c r="K36" i="2"/>
  <c r="K28" i="2"/>
  <c r="K59" i="2"/>
  <c r="K58" i="2"/>
  <c r="K18" i="2"/>
  <c r="K49" i="2"/>
  <c r="K33" i="2"/>
  <c r="G73" i="2"/>
  <c r="P73" i="2" s="1"/>
  <c r="G65" i="2"/>
  <c r="P65" i="2" s="1"/>
  <c r="G27" i="2"/>
  <c r="P27" i="2" s="1"/>
  <c r="G28" i="2"/>
  <c r="P28" i="2" s="1"/>
  <c r="G64" i="2"/>
  <c r="P64" i="2" s="1"/>
  <c r="G13" i="2"/>
  <c r="G77" i="2"/>
  <c r="P77" i="2" s="1"/>
  <c r="G67" i="2"/>
  <c r="P67" i="2" s="1"/>
  <c r="G40" i="2"/>
  <c r="P40" i="2" s="1"/>
  <c r="G42" i="2"/>
  <c r="P42" i="2" s="1"/>
  <c r="G20" i="2"/>
  <c r="P20" i="2" s="1"/>
  <c r="G30" i="2"/>
  <c r="P30" i="2" s="1"/>
  <c r="G46" i="2"/>
  <c r="P46" i="2" s="1"/>
  <c r="G31" i="2"/>
  <c r="P31" i="2" s="1"/>
  <c r="G62" i="2"/>
  <c r="P62" i="2" s="1"/>
  <c r="G14" i="2"/>
  <c r="P14" i="2" s="1"/>
  <c r="G76" i="2"/>
  <c r="P76" i="2" s="1"/>
  <c r="G71" i="2"/>
  <c r="P71" i="2" s="1"/>
  <c r="G43" i="2"/>
  <c r="P43" i="2" s="1"/>
  <c r="G23" i="2"/>
  <c r="P23" i="2" s="1"/>
  <c r="G18" i="2"/>
  <c r="P18" i="2" s="1"/>
  <c r="G68" i="2"/>
  <c r="P68" i="2" s="1"/>
  <c r="G21" i="2"/>
  <c r="P21" i="2" s="1"/>
  <c r="G33" i="2"/>
  <c r="P33" i="2" s="1"/>
  <c r="G35" i="2"/>
  <c r="P35" i="2" s="1"/>
  <c r="G51" i="2"/>
  <c r="P51" i="2" s="1"/>
  <c r="G32" i="2"/>
  <c r="P32" i="2" s="1"/>
  <c r="G48" i="2"/>
  <c r="P48" i="2" s="1"/>
  <c r="G60" i="2"/>
  <c r="P60" i="2" s="1"/>
  <c r="G16" i="2"/>
  <c r="P16" i="2" s="1"/>
  <c r="G75" i="2"/>
  <c r="P75" i="2" s="1"/>
  <c r="G72" i="2"/>
  <c r="P72" i="2" s="1"/>
  <c r="G56" i="2"/>
  <c r="P56" i="2" s="1"/>
  <c r="G45" i="2"/>
  <c r="P45" i="2" s="1"/>
  <c r="G57" i="2"/>
  <c r="P57" i="2" s="1"/>
  <c r="G44" i="2"/>
  <c r="P44" i="2" s="1"/>
  <c r="G49" i="2"/>
  <c r="P49" i="2" s="1"/>
  <c r="G53" i="2"/>
  <c r="P53" i="2" s="1"/>
  <c r="G34" i="2"/>
  <c r="P34" i="2" s="1"/>
  <c r="G50" i="2"/>
  <c r="P50" i="2" s="1"/>
  <c r="G17" i="2"/>
  <c r="P17" i="2" s="1"/>
  <c r="G63" i="2"/>
  <c r="P63" i="2" s="1"/>
  <c r="G59" i="2"/>
  <c r="P59" i="2" s="1"/>
  <c r="G15" i="2"/>
  <c r="G74" i="2"/>
  <c r="P74" i="2" s="1"/>
  <c r="G70" i="2"/>
  <c r="P70" i="2" s="1"/>
  <c r="G24" i="2"/>
  <c r="P24" i="2" s="1"/>
  <c r="G26" i="2"/>
  <c r="P26" i="2" s="1"/>
  <c r="G47" i="2"/>
  <c r="P47" i="2" s="1"/>
  <c r="G37" i="2"/>
  <c r="P37" i="2" s="1"/>
  <c r="G39" i="2"/>
  <c r="P39" i="2" s="1"/>
  <c r="G55" i="2"/>
  <c r="P55" i="2" s="1"/>
  <c r="G36" i="2"/>
  <c r="P36" i="2" s="1"/>
  <c r="G52" i="2"/>
  <c r="P52" i="2" s="1"/>
  <c r="G25" i="2"/>
  <c r="P25" i="2" s="1"/>
  <c r="G61" i="2"/>
  <c r="P61" i="2" s="1"/>
  <c r="G66" i="2"/>
  <c r="P66" i="2" s="1"/>
  <c r="G69" i="2"/>
  <c r="P69" i="2" s="1"/>
  <c r="G12" i="2"/>
  <c r="K10" i="2"/>
  <c r="K12" i="2"/>
  <c r="K11" i="2"/>
  <c r="K8" i="2"/>
  <c r="M83" i="2"/>
  <c r="G10" i="2"/>
  <c r="G81" i="2" s="1"/>
  <c r="X27" i="1" s="1"/>
  <c r="O8" i="2"/>
  <c r="H80" i="2"/>
  <c r="V28" i="1" s="1"/>
  <c r="E80" i="2"/>
  <c r="V25" i="1" s="1"/>
  <c r="D81" i="2"/>
  <c r="H81" i="2"/>
  <c r="X28" i="1" s="1"/>
  <c r="K81" i="2"/>
  <c r="X32" i="1" s="1"/>
  <c r="E81" i="2"/>
  <c r="X25" i="1" s="1"/>
  <c r="E82" i="2"/>
  <c r="Z25" i="1" s="1"/>
  <c r="D82" i="2"/>
  <c r="Z24" i="1" s="1"/>
  <c r="D80" i="2"/>
  <c r="V24" i="1" s="1"/>
  <c r="H82" i="2"/>
  <c r="Z28" i="1" s="1"/>
  <c r="G82" i="2"/>
  <c r="Z27" i="1" s="1"/>
  <c r="Q10" i="2"/>
  <c r="O17" i="2"/>
  <c r="Q8" i="2"/>
  <c r="O12" i="2"/>
  <c r="O15" i="2"/>
  <c r="Q13" i="2"/>
  <c r="O13" i="2"/>
  <c r="Q11" i="2"/>
  <c r="O11" i="2"/>
  <c r="O14" i="2"/>
  <c r="Q14" i="2"/>
  <c r="Q9" i="2"/>
  <c r="O9" i="2"/>
  <c r="O16" i="2"/>
  <c r="Q16" i="2"/>
  <c r="K80" i="2" l="1"/>
  <c r="V32" i="1" s="1"/>
  <c r="K82" i="2"/>
  <c r="Z32" i="1" s="1"/>
  <c r="AB28" i="1"/>
  <c r="G80" i="2"/>
  <c r="V27" i="1" s="1"/>
  <c r="AB27" i="1" s="1"/>
  <c r="Z29" i="1"/>
  <c r="F81" i="2"/>
  <c r="X26" i="1" s="1"/>
  <c r="X24" i="1"/>
  <c r="AB24" i="1" s="1"/>
  <c r="AB25" i="1" s="1"/>
  <c r="X29" i="1"/>
  <c r="D83" i="2"/>
  <c r="E83" i="2"/>
  <c r="H83" i="2"/>
  <c r="Q83" i="2"/>
  <c r="O83" i="2"/>
  <c r="AB32" i="1" l="1"/>
  <c r="V29" i="1"/>
  <c r="V33" i="1" s="1"/>
  <c r="V36" i="1" s="1"/>
  <c r="V37" i="1" s="1"/>
  <c r="Z33" i="1"/>
  <c r="Z36" i="1" s="1"/>
  <c r="Z37" i="1" s="1"/>
  <c r="Z38" i="1" s="1"/>
  <c r="K83" i="2"/>
  <c r="G83" i="2"/>
  <c r="X33" i="1"/>
  <c r="F24" i="1"/>
  <c r="F25" i="1"/>
  <c r="I19" i="1"/>
  <c r="I18" i="1"/>
  <c r="I17" i="1"/>
  <c r="AB29" i="1" l="1"/>
  <c r="F29" i="1" s="1"/>
  <c r="AB33" i="1"/>
  <c r="F33" i="1" s="1"/>
  <c r="V38" i="1"/>
  <c r="A17" i="1"/>
  <c r="G16" i="1" l="1"/>
  <c r="G19" i="1" s="1"/>
  <c r="F20" i="1" s="1"/>
  <c r="G26" i="1" l="1"/>
  <c r="X36" i="1" s="1"/>
  <c r="AB36" i="1" s="1"/>
  <c r="G15" i="11"/>
  <c r="P15" i="11" s="1"/>
  <c r="G13" i="11"/>
  <c r="P13" i="11" s="1"/>
  <c r="G11" i="11"/>
  <c r="G14" i="11"/>
  <c r="G26" i="11" s="1"/>
  <c r="G12" i="11"/>
  <c r="P12" i="11" s="1"/>
  <c r="G10" i="11"/>
  <c r="G28" i="11" s="1"/>
  <c r="X37" i="1" l="1"/>
  <c r="AB37" i="1" s="1"/>
  <c r="F37" i="1" s="1"/>
  <c r="X35" i="1"/>
  <c r="G27" i="11"/>
  <c r="G29" i="11" s="1"/>
  <c r="F36" i="1"/>
  <c r="P14" i="11"/>
  <c r="P10" i="11"/>
  <c r="P11" i="11"/>
  <c r="P15" i="2"/>
  <c r="P13" i="2"/>
  <c r="P10" i="2"/>
  <c r="P11" i="2"/>
  <c r="P12" i="2"/>
  <c r="P9" i="2"/>
  <c r="P8" i="2"/>
  <c r="AB38" i="1" l="1"/>
  <c r="F38" i="1" s="1"/>
  <c r="X38" i="1"/>
  <c r="P29" i="11"/>
  <c r="P83" i="2"/>
  <c r="G4" i="2" s="1"/>
  <c r="F32" i="1"/>
  <c r="A34" i="1" s="1"/>
  <c r="F28" i="1" l="1"/>
  <c r="F27" i="1" l="1"/>
  <c r="C38" i="1" l="1"/>
  <c r="R36" i="1" l="1"/>
</calcChain>
</file>

<file path=xl/comments1.xml><?xml version="1.0" encoding="utf-8"?>
<comments xmlns="http://schemas.openxmlformats.org/spreadsheetml/2006/main">
  <authors>
    <author>von Roten Stéphane SECO</author>
    <author>Hayoz Erich SECO</author>
    <author>von der Crone Andreas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1" shapeId="0">
      <text>
        <r>
          <rPr>
            <sz val="9"/>
            <color indexed="81"/>
            <rFont val="Segoe UI"/>
            <family val="2"/>
          </rPr>
          <t>Mois pour lequel une indemnité en cas de réduction de l'horaire de travail est demandée.</t>
        </r>
      </text>
    </comment>
    <comment ref="A18" authorId="1" shapeId="0">
      <text>
        <r>
          <rPr>
            <sz val="9"/>
            <color indexed="81"/>
            <rFont val="Segoe UI"/>
            <family val="2"/>
          </rPr>
          <t>En cas d'introduction et de fin de la réduction de l'horaire de travail au cours du mois, il s'agit de saisir les dates de l'introduction et de la fin de la réduction de l'horaire de travail.
Voir les explications au verso.</t>
        </r>
      </text>
    </comment>
    <comment ref="F24" authorId="2" shapeId="0">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travaillant sur appel ont droit à l’indemnisation en cas de réduction de l’horaire de travail si elles travaillent pour la même entreprise depuis au moins 6 mois.
Les personnes n'ayant pas droit à l'indemnité ne doivent pas être mentionnées dans le formulaire.
voir page 2.</t>
        </r>
      </text>
    </comment>
    <comment ref="F25" authorId="2"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F2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8"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Travailleurs sur appel:</t>
        </r>
        <r>
          <rPr>
            <sz val="9"/>
            <color indexed="81"/>
            <rFont val="Segoe UI"/>
            <family val="2"/>
          </rPr>
          <t xml:space="preserve">
voir p. 2</t>
        </r>
      </text>
    </comment>
    <comment ref="F32"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Veuillez mettre en évidence ces informations dans les documents de l'entreprise. </t>
        </r>
      </text>
    </comment>
    <comment ref="A34"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2.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Si aucun taux d’occupation n’est fixé dans le contrat, le taux d’occupation doit être calculé sur la base de la valeur moyenne des six ou douze derniers mois. 
(voir explications relatives aux travailleurs sur appel page 2)
Exemple :
heures effectuées en moyenne par mois durant les douze derniers mois = 40 heures
temps de travail moyen durant les douze derniers mois pour un emploi à temps complet : 174,67 heures
taux d’occupation = 40 : 174,67 = 22,9 %
</t>
        </r>
      </text>
    </comment>
    <comment ref="D7" authorId="0" shapeId="0">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travaillant sur appel ont droit à l’indemnisation en cas de réduction de l’horaire de travail si elles travaillent pour la même entreprise depuis au moins 6 mois.
Les personnes n'ayant pas droit à l'indemnité ne doivent pas être mentionnées dans le formulaire.
voir page 2.</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comments3.xml><?xml version="1.0" encoding="utf-8"?>
<comments xmlns="http://schemas.openxmlformats.org/spreadsheetml/2006/main">
  <authors>
    <author>Bosshart Elisabeth SECO</author>
    <author>Hayoz Erich SECO</author>
  </authors>
  <commentList>
    <comment ref="B7"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 xml:space="preserve">
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voir p. 2
</t>
        </r>
        <r>
          <rPr>
            <b/>
            <sz val="9"/>
            <color indexed="81"/>
            <rFont val="Segoe UI"/>
            <family val="2"/>
          </rPr>
          <t xml:space="preserve">
Veuillez mettre en évidence ces informations dans les documents de l'entreprise. </t>
        </r>
      </text>
    </comment>
    <comment ref="C7" authorId="0" shapeId="0">
      <text>
        <r>
          <rPr>
            <sz val="9"/>
            <color indexed="81"/>
            <rFont val="Segoe UI"/>
            <family val="2"/>
          </rPr>
          <t xml:space="preserve">Si aucun taux d’occupation n’est fixé dans le contrat, le taux d’occupation doit être calculé sur la base de la valeur moyenne des six ou douze derniers mois. 
(voir explications relatives aux travailleurs sur appel page 2)
Exemple :
heures effectuées en moyenne par mois durant les douze derniers mois = 40 heures
temps de travail moyen durant les douze derniers mois pour un emploi à temps complet : 174,67 heures
taux d’occupation = 40 : 174,67 = 22,9 %
</t>
        </r>
      </text>
    </comment>
    <comment ref="D7" authorId="0" shapeId="0">
      <text>
        <r>
          <rPr>
            <sz val="9"/>
            <color indexed="81"/>
            <rFont val="Segoe UI"/>
            <family val="2"/>
          </rPr>
          <t>Tous les travailleurs de l'entreprise qui ont droit à l'indemnité.
Ont droit à l'indemnité en principe tous les travailleurs tenus de cotiser à l'assurance-chômage et ceux qui n'ont pas encore atteint l'âge minimal pour cotiser à l'AVS.
Les personnes travaillant sur appel ont droit à l’indemnisation en cas de réduction de l’horaire de travail si elles travaillent pour la même entreprise depuis au moins 6 mois.
Les personnes n'ayant pas droit à l'indemnité ne doivent pas être mentionnées dans le formulaire.
voir page 2.</t>
        </r>
      </text>
    </comment>
    <comment ref="E7" authorId="0" shapeId="0">
      <text>
        <r>
          <rPr>
            <sz val="9"/>
            <color indexed="81"/>
            <rFont val="Segoe UI"/>
            <family val="2"/>
          </rPr>
          <t>Tous les travailleurs ayant été affectés par la réduction de l'horaire de travail durant le mois mentionné plus haut (dans la période autorisée par l'autorité cantonale).</t>
        </r>
      </text>
    </comment>
    <comment ref="G7"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Exemple</t>
        </r>
        <r>
          <rPr>
            <sz val="9"/>
            <color indexed="81"/>
            <rFont val="Segoe UI"/>
            <family val="2"/>
          </rPr>
          <t xml:space="preserve"> de calcul au prorata:
Heures à effectuer durant tout le mois par 10 collaborateurs: 1'840 heures
Nombre de jours ouvrables du mois: 23 jours
Durée de la réduction de l'horaire de travail: 11 jours
Heures à effectuer durant 11 jours: 1'840 : 23 x 11 = 880 heures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H7"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férié, absences en cas de maladie, d'accident, de service militaire ou de protection civile, d'école, etc.
=&gt;heures perdues en raison de la réduction de l'horaire de travail
</t>
        </r>
        <r>
          <rPr>
            <u/>
            <sz val="9"/>
            <color indexed="81"/>
            <rFont val="Segoe UI"/>
            <family val="2"/>
          </rPr>
          <t xml:space="preserve">
Travailleurs sur appel:</t>
        </r>
        <r>
          <rPr>
            <sz val="9"/>
            <color indexed="81"/>
            <rFont val="Segoe UI"/>
            <family val="2"/>
          </rPr>
          <t xml:space="preserve">
voir p. 2</t>
        </r>
      </text>
    </comment>
    <comment ref="B8" authorId="1" shapeId="0">
      <text>
        <r>
          <rPr>
            <sz val="9"/>
            <color indexed="81"/>
            <rFont val="Segoe UI"/>
            <family val="2"/>
          </rPr>
          <t>Somme des salaires de tous les employés de cette catégorie</t>
        </r>
      </text>
    </comment>
  </commentList>
</comments>
</file>

<file path=xl/sharedStrings.xml><?xml version="1.0" encoding="utf-8"?>
<sst xmlns="http://schemas.openxmlformats.org/spreadsheetml/2006/main" count="164" uniqueCount="119">
  <si>
    <t>Fr.</t>
  </si>
  <si>
    <t xml:space="preserve">                                                    
</t>
  </si>
  <si>
    <t>Email</t>
  </si>
  <si>
    <t>Fehlermeldungen (werden ausgeblendet)</t>
  </si>
  <si>
    <t>Zulässige Monate</t>
  </si>
  <si>
    <t>Service</t>
  </si>
  <si>
    <t>---</t>
  </si>
  <si>
    <t>a) 
&lt;= 3'470</t>
  </si>
  <si>
    <t>c) 
&gt;= 4'340</t>
  </si>
  <si>
    <t>Etage 1</t>
  </si>
  <si>
    <t>Etage 2</t>
  </si>
  <si>
    <t>AG-Beiträge</t>
  </si>
  <si>
    <t>Demande et décompte d’indemnité en cas de réduction de l’horaire de travail</t>
  </si>
  <si>
    <t>Pour afficher les informations sur les champs, déplacez le curseur sur le coin rouge.</t>
  </si>
  <si>
    <t>Entreprise</t>
  </si>
  <si>
    <t>Caisse de chômage</t>
  </si>
  <si>
    <t>Secteur d'exploitation</t>
  </si>
  <si>
    <t>REE + Sct. No.</t>
  </si>
  <si>
    <t>Personne responsable</t>
  </si>
  <si>
    <t>Téléphone</t>
  </si>
  <si>
    <t>Relation bancaire (numéro IBAN)</t>
  </si>
  <si>
    <t>Période de décompte (mois)</t>
  </si>
  <si>
    <t>En principe, la période de décompte correspond toujours au mois civil complet.</t>
  </si>
  <si>
    <t>Introduction de la RHT</t>
  </si>
  <si>
    <t>Fin de la RHT</t>
  </si>
  <si>
    <t>Pertes de travail pour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</si>
  <si>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</si>
  <si>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</si>
  <si>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</si>
  <si>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</si>
  <si>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</si>
  <si>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</si>
  <si>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Erreur nombre</t>
  </si>
  <si>
    <t>Erreur heures</t>
  </si>
  <si>
    <t>Perte de gain</t>
  </si>
  <si>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t>
    </r>
  </si>
  <si>
    <t>CHF</t>
  </si>
  <si>
    <t>Somme des salaires pour les heures perdues (% de la perte de travail pour des raisons économiques)</t>
  </si>
  <si>
    <t>Somme dépasse montant max. autorisé  'Nbre travailleurs x max Fr. 12’350</t>
  </si>
  <si>
    <t>Calcul de l’indemnité</t>
  </si>
  <si>
    <t>Indemnité de la somme des salaires pour les heures perdues</t>
  </si>
  <si>
    <t>Jour d'attente plus grand/égal à perte</t>
  </si>
  <si>
    <t>% mini. heures perdues non atteint</t>
  </si>
  <si>
    <t>Erreur: pas le même mois</t>
  </si>
  <si>
    <t>Erreur date: calcul au pro rata seulement autorisé pour le même mois</t>
  </si>
  <si>
    <t>Personnes n’ayant pas droit à l’indemnité</t>
  </si>
  <si>
    <t>Travailleurs dont la perte de travail ne peut pas être déterminée (p. ex. dans le cas des personnes travaillant sur appel depuis moins de 6 mois pour la même entreprise) ou dont le temps de travail ne peut pas être vérifié;
travailleurs dont les rapports de travail ont été résiliés ou sont de durée déterminée (voir à ce propos les FAQ du formulaire), apprentis ou personnes travaillant au service d'une organisation de travail temporaire;
personnes qui fixent les décisions que prend l'employeur ou peuvent les influencer considérablement en qualité d'associé, de membre d'un organe dirigeant de l'entreprise ou encore de détenteur d'une participation financière à l'entreprise, ainsi que les conjoints ou partenaires enregistrés de ces personnes travaillant dans l'entreprise;
travailleurs qui ne sont pas d'accord avec la réduction de l'horaire de travail.
=&gt; Ces personnes ne doivent pas être mentionnées sur le décompte.</t>
  </si>
  <si>
    <t>Personnes travaillant sur appel qui ont un contrat de travail à durée indéterminée</t>
  </si>
  <si>
    <t>Les personnes travaillant sur appel qui ont un contrat de travail à durée indéterminée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</si>
  <si>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</si>
  <si>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</si>
  <si>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t>Informations devant être attestées par l'entreprise</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</si>
  <si>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</si>
  <si>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</si>
  <si>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Délai de remise</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</si>
  <si>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</si>
  <si>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 Il confirme en outre avoir versé l'indemnité en cas de réduction de l'horaire de travail aux travailleurs à la date ordinaire du paiement.</t>
  </si>
  <si>
    <t>Celui qui ne remplit pas le présent formulaire de manière conforme à la vérité s'expose à des sanctions pénales (art. 105 ss. LACI).</t>
  </si>
  <si>
    <t xml:space="preserve">Lieu et date  </t>
  </si>
  <si>
    <t>Timbre de l’entreprise et signature valable</t>
  </si>
  <si>
    <r>
      <rPr>
        <u/>
        <sz val="10"/>
        <rFont val="Arial"/>
        <family val="2"/>
      </rPr>
      <t>Exemple pour septembre 2020 (22 jours de travail):</t>
    </r>
    <r>
      <rPr>
        <sz val="10"/>
        <rFont val="Arial"/>
        <family val="2"/>
      </rPr>
      <t xml:space="preserve">
Introduction RHT 14.9.2020, heures à effectuer pendant tout le mois 1'760 heures, somme des salaires soumis à cotisation AVS de tout le mois Fr. 80'000
Calcul au pro rata du 14.9. - 30.9.20 (13 jours):
Heures à effectuer 1040 heures (1760 / 22 x 13), somme des salaires soumis à cotisation AVS Fr. 47'272.70 (80'000 / 22 x 13)</t>
    </r>
  </si>
  <si>
    <t>Annexes:</t>
  </si>
  <si>
    <r>
      <t xml:space="preserve">Aperçu de la répartition des catégories de salaire selon le formulaire supplémentaire "Attribution aux catégories de salaire" </t>
    </r>
    <r>
      <rPr>
        <sz val="11"/>
        <rFont val="Arial"/>
        <family val="2"/>
      </rPr>
      <t>(Les données sont reprises automatiquement du formulaire supplémentaire "Attribution aux catégories de salaire")</t>
    </r>
  </si>
  <si>
    <t>Catégories de salaire:
francs / mois pour un emploi à temps complet</t>
  </si>
  <si>
    <t>Somme</t>
  </si>
  <si>
    <t>Taux d'indemnisation</t>
  </si>
  <si>
    <t>Mois</t>
  </si>
  <si>
    <t>Période prorata</t>
  </si>
  <si>
    <t>jours de travail</t>
  </si>
  <si>
    <t>Taux d'occupation</t>
  </si>
  <si>
    <t>Durée normale du travail hebdomadaire en cas d'emploi à temps complet</t>
  </si>
  <si>
    <t>Somme des heures à effectuer normalement pour la période de la RHT</t>
  </si>
  <si>
    <t>Somme des heures perdues pour des raisons économiques</t>
  </si>
  <si>
    <t xml:space="preserve">Somme de la durée normale du travail hebdomadaire </t>
  </si>
  <si>
    <t xml:space="preserve">Somme des salaires </t>
  </si>
  <si>
    <t>Salaire trop élevé</t>
  </si>
  <si>
    <t>La durée de travail hebdomadaire manque</t>
  </si>
  <si>
    <t>Heures perdues
&gt;heures à effectuer normalement</t>
  </si>
  <si>
    <t>Saisir individuellement!</t>
  </si>
  <si>
    <t>Tous avec des salaires &gt;4340 francs</t>
  </si>
  <si>
    <t>Administration</t>
  </si>
  <si>
    <t>Réception</t>
  </si>
  <si>
    <t>Cuisine</t>
  </si>
  <si>
    <t>Tous avec des salaires &gt; 4340 francs</t>
  </si>
  <si>
    <t>Jours de travail</t>
  </si>
  <si>
    <t>mois entier</t>
  </si>
  <si>
    <t>dans la période</t>
  </si>
  <si>
    <t>Employés concernés
&gt;employés ayants droit</t>
  </si>
  <si>
    <r>
      <t>Calcul au prorata</t>
    </r>
    <r>
      <rPr>
        <sz val="11"/>
        <rFont val="Arial"/>
        <family val="2"/>
      </rPr>
      <t xml:space="preserve"> (à compléter uniquement dans des cas exceptionnels - voir explications au verso)</t>
    </r>
  </si>
  <si>
    <t>Si les heures perdues représentent moins de 10 % des heures à effectuer normalement, le travailleur n’a pas droit à l’indemnité.</t>
  </si>
  <si>
    <t>Indemnité en cas de réduction de l’horaire de travail</t>
  </si>
  <si>
    <t xml:space="preserve">Calcul au prorata </t>
  </si>
  <si>
    <t>Si durant le mois de l’introduction ou de la fin du chômage partiel, la perte de travail, calculée sur le mois civil entier, n’atteint pas le seuil de 10 %, il est nécessaire de vérifier si cette clause minimale de 10 % est atteinte durant la partie de la période de décompte où le chômage partiel a été demandé (par ex. du 1er au 10 ou du 14 au 30). Un calcul au prorata de la somme globale des heures à effectuer normalement et de la somme des salaires soumis aux cotisations AVS est nécessaire. Ces dernières devront être saisies dans les champs correspondants.</t>
  </si>
  <si>
    <t>durée de travail hebdomadaire moyenne pour la catégorie b)</t>
  </si>
  <si>
    <r>
      <rPr>
        <b/>
        <sz val="11"/>
        <rFont val="Arial"/>
        <family val="2"/>
      </rPr>
      <t xml:space="preserve">Veuillez s’il vous plaît compléter le formulaire supplémentaire «Attribution aux catégories de salaire».
</t>
    </r>
    <r>
      <rPr>
        <sz val="11"/>
        <rFont val="Arial"/>
        <family val="2"/>
      </rPr>
      <t xml:space="preserve">Les données du formulaire supplémentaire sont reprises automatiquement dans les champs suivants. </t>
    </r>
  </si>
  <si>
    <t>Somme des salaires en cas d'emploi à temps complet</t>
  </si>
  <si>
    <t>employés ayants droit</t>
  </si>
  <si>
    <t>employés concernés par la RHT</t>
  </si>
  <si>
    <t>durée du travail hebdomadaire moyenne</t>
  </si>
  <si>
    <t>somme des heures à effectuer normalement</t>
  </si>
  <si>
    <t xml:space="preserve">somme des heures perdues </t>
  </si>
  <si>
    <t xml:space="preserve">somme des salaires </t>
  </si>
  <si>
    <t>Timbre de l'entreprise et signature valable</t>
  </si>
  <si>
    <t>Diese Spalten werden ausgeblendet!</t>
  </si>
  <si>
    <t>b) &gt; 3'470 et &lt; 4'340</t>
  </si>
  <si>
    <t xml:space="preserve">Catégorie d'employé ou nom de la personne </t>
  </si>
  <si>
    <t>Pour les revenus jusqu'à 3'470 francs (emploi à temps complet), l'indemnité en cas de RHT est de 100 %; pour les revenus situés entre 3'470 et 4'340 francs, l’indemnité en cas de RHT se monte à au moins 3'470 francs en cas de perte de gain complète. Les pertes de gain partielles sont indemnisées proportionnellement. Dans le cas d'un emploi à temps partiel, les revenus et les montants minimum pour l'indemnité en cas de RHT sont calculés proportionnellement.</t>
  </si>
  <si>
    <r>
      <rPr>
        <b/>
        <sz val="12"/>
        <rFont val="Arial"/>
        <family val="2"/>
      </rPr>
      <t>Formulaire supplémentaire pour l'attribution aux catégories de salaire</t>
    </r>
    <r>
      <rPr>
        <sz val="11"/>
        <rFont val="Arial"/>
        <family val="2"/>
      </rPr>
      <t xml:space="preserve"> 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</si>
  <si>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r>
      <rPr>
        <b/>
        <sz val="12"/>
        <color theme="1"/>
        <rFont val="Arial"/>
        <family val="2"/>
      </rPr>
      <t>Exemple</t>
    </r>
    <r>
      <rPr>
        <sz val="11"/>
        <color theme="1"/>
        <rFont val="Arial"/>
        <family val="2"/>
      </rPr>
      <t xml:space="preserve">:
</t>
    </r>
    <r>
      <rPr>
        <b/>
        <sz val="12"/>
        <color theme="1"/>
        <rFont val="Arial"/>
        <family val="2"/>
      </rPr>
      <t xml:space="preserve">Formulaire supplémentaire pour l'attribution aux catégories de salaire </t>
    </r>
    <r>
      <rPr>
        <sz val="12"/>
        <color theme="1"/>
        <rFont val="Arial"/>
        <family val="2"/>
      </rPr>
      <t>concernant la demande et le décompte de l'indemnité en cas de RHT, pour les entreprises avec des personnes ayant un revenu inférieur à 4'340 francs par mois (pour un emploi à temps complet ou correspondants à un emploi à temps complet en cas d'emploi à temps partiel) concernées par la RHT.</t>
    </r>
  </si>
  <si>
    <t>Les catégories d'employés qui ont le même salaire et le même taux d'occupation peuvent être saisies ensemble. Pour les travailleurs sur appel, le salaire et le taux d'occupation contractuels se calculent sur la base du revenu moyen et du taux d'occupation moyen des six ou douze mois qui précèdent l'introduction de la réduction de l'horaire de travail pour la personne concernée. C'est le résultat le plus favorable à l'employé qui sera pris en compte. Toutes les personnes qui ont un salaire supérieur à 4'340 francs pour un emploi à temps complet ou correspondants à un emploi à temps complet en cas d'emploi à temps partiel peuvent être saisies ensemble sur une même ligne, à la ligne 8 (champs bleu clair en caractères italiques).</t>
  </si>
  <si>
    <t>Somme des salaires soumis aux cotisations AVS par catégorie/pers. et par mois</t>
  </si>
  <si>
    <t>Nombre d'employés ayants droit</t>
  </si>
  <si>
    <t>Nombre d'employés touchés par la RHT</t>
  </si>
  <si>
    <t>Catégorie de salaires</t>
  </si>
  <si>
    <r>
      <t xml:space="preserve">Valable pour la période de décompte de décembre 2020 à mars 2021, pour les entreprises </t>
    </r>
    <r>
      <rPr>
        <b/>
        <sz val="11"/>
        <rFont val="Arial"/>
        <family val="2"/>
      </rPr>
      <t>avec des personnes ayant un revenu inférieur à 4340 francs par mois</t>
    </r>
    <r>
      <rPr>
        <sz val="11"/>
        <rFont val="Arial"/>
        <family val="2"/>
      </rPr>
      <t xml:space="preserve"> (pour un emploi à temps complet ou correspondants à un emploi à temps complet en cas d’emploi à temps partiel) concernées par la réduction de l'horaire de travail.</t>
    </r>
  </si>
  <si>
    <t>C C N A C - Caisse cantonale neuchâteloise</t>
  </si>
  <si>
    <t>d'assurance-chômage    (Périodes 12.2020-03.2021)</t>
  </si>
  <si>
    <t>Case postale</t>
  </si>
  <si>
    <t>2301 LA CHAUX-DE-FONDS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</si>
</sst>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mm\ yyyy"/>
    <numFmt numFmtId="166" formatCode="mmmm\ yyyy"/>
    <numFmt numFmtId="167" formatCode="0.000%"/>
  </numFmts>
  <fonts count="27"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9"/>
      <color indexed="81"/>
      <name val="Segoe UI"/>
      <family val="2"/>
    </font>
    <font>
      <b/>
      <sz val="9"/>
      <color indexed="81"/>
      <name val="Segoe UI"/>
      <family val="2"/>
    </font>
    <font>
      <sz val="11"/>
      <color rgb="FFFF0000"/>
      <name val="Arial"/>
      <family val="2"/>
    </font>
    <font>
      <b/>
      <sz val="10"/>
      <color theme="1"/>
      <name val="Arial"/>
      <family val="2"/>
    </font>
    <font>
      <sz val="10"/>
      <color theme="1"/>
      <name val="Arial"/>
      <family val="2"/>
    </font>
    <font>
      <u/>
      <sz val="10"/>
      <name val="Arial"/>
      <family val="2"/>
    </font>
    <font>
      <u/>
      <sz val="9"/>
      <color indexed="81"/>
      <name val="Segoe UI"/>
      <family val="2"/>
    </font>
    <font>
      <b/>
      <sz val="11"/>
      <color theme="1"/>
      <name val="Arial"/>
      <family val="2"/>
    </font>
    <font>
      <b/>
      <sz val="11"/>
      <color rgb="FFFF0000"/>
      <name val="Arial"/>
      <family val="2"/>
    </font>
    <font>
      <b/>
      <sz val="12"/>
      <color theme="1"/>
      <name val="Arial"/>
      <family val="2"/>
    </font>
    <font>
      <sz val="9"/>
      <color theme="1"/>
      <name val="Arial"/>
      <family val="2"/>
    </font>
    <font>
      <b/>
      <sz val="9"/>
      <color theme="1"/>
      <name val="Arial"/>
      <family val="2"/>
    </font>
    <font>
      <i/>
      <sz val="11"/>
      <color theme="1"/>
      <name val="Arial"/>
      <family val="2"/>
    </font>
    <font>
      <b/>
      <i/>
      <sz val="11"/>
      <color theme="1"/>
      <name val="Arial"/>
      <family val="2"/>
    </font>
    <font>
      <u/>
      <sz val="11"/>
      <color rgb="FF000000"/>
      <name val="Arial"/>
      <family val="2"/>
    </font>
    <font>
      <sz val="11"/>
      <color rgb="FF000000"/>
      <name val="Arial"/>
      <family val="2"/>
    </font>
    <font>
      <u/>
      <sz val="10"/>
      <color theme="1"/>
      <name val="Arial"/>
      <family val="2"/>
    </font>
    <font>
      <b/>
      <sz val="10"/>
      <name val="Arial"/>
      <family val="2"/>
    </font>
    <font>
      <b/>
      <sz val="14"/>
      <color theme="1"/>
      <name val="Arial"/>
      <family val="2"/>
    </font>
    <font>
      <b/>
      <i/>
      <sz val="11"/>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79998168889431442"/>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top style="thin">
        <color indexed="64"/>
      </top>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right/>
      <top/>
      <bottom style="medium">
        <color indexed="64"/>
      </bottom>
      <diagonal/>
    </border>
  </borders>
  <cellStyleXfs count="1">
    <xf numFmtId="0" fontId="0" fillId="0" borderId="0"/>
  </cellStyleXfs>
  <cellXfs count="312">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4" fontId="2" fillId="0" borderId="0" xfId="0" applyNumberFormat="1" applyFont="1"/>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6" fillId="0" borderId="0" xfId="0" applyFont="1" applyAlignment="1">
      <alignment vertical="center"/>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0" fontId="0" fillId="0" borderId="0" xfId="0" applyFill="1" applyBorder="1"/>
    <xf numFmtId="0" fontId="1" fillId="0" borderId="0" xfId="0" applyFont="1"/>
    <xf numFmtId="0" fontId="1" fillId="0" borderId="0" xfId="0" applyFont="1" applyFill="1"/>
    <xf numFmtId="4" fontId="1" fillId="0" borderId="0" xfId="0" applyNumberFormat="1" applyFont="1" applyFill="1"/>
    <xf numFmtId="0" fontId="11" fillId="0" borderId="0" xfId="0" applyFont="1" applyAlignment="1">
      <alignment vertical="top"/>
    </xf>
    <xf numFmtId="0" fontId="10" fillId="0" borderId="0" xfId="0" applyFont="1" applyFill="1" applyAlignment="1">
      <alignment vertical="top"/>
    </xf>
    <xf numFmtId="0" fontId="0" fillId="0" borderId="0" xfId="0"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Fill="1" applyBorder="1" applyAlignment="1" applyProtection="1">
      <alignment horizontal="left" vertical="center"/>
    </xf>
    <xf numFmtId="0" fontId="0" fillId="0" borderId="7" xfId="0" applyFill="1" applyBorder="1" applyAlignment="1" applyProtection="1">
      <alignment horizontal="right" vertical="center"/>
    </xf>
    <xf numFmtId="164" fontId="14" fillId="0" borderId="7" xfId="0" applyNumberFormat="1" applyFont="1" applyFill="1" applyBorder="1" applyAlignment="1" applyProtection="1">
      <alignment horizontal="center" vertical="center"/>
    </xf>
    <xf numFmtId="0" fontId="15" fillId="0" borderId="8" xfId="0" applyNumberFormat="1" applyFont="1" applyFill="1" applyBorder="1" applyAlignment="1" applyProtection="1">
      <alignment horizontal="right" vertical="center"/>
    </xf>
    <xf numFmtId="14" fontId="14" fillId="0" borderId="9" xfId="0" applyNumberFormat="1" applyFont="1" applyFill="1" applyBorder="1" applyAlignment="1" applyProtection="1">
      <alignment horizontal="center" vertical="center"/>
      <protection locked="0"/>
    </xf>
    <xf numFmtId="165" fontId="0" fillId="0" borderId="0" xfId="0" applyNumberFormat="1"/>
    <xf numFmtId="0" fontId="9" fillId="0" borderId="7" xfId="0" applyNumberFormat="1" applyFont="1" applyFill="1" applyBorder="1" applyAlignment="1" applyProtection="1">
      <alignment horizontal="right" vertical="center"/>
    </xf>
    <xf numFmtId="0" fontId="0" fillId="0" borderId="0" xfId="0" applyAlignment="1">
      <alignment horizontal="left"/>
    </xf>
    <xf numFmtId="0" fontId="0" fillId="0" borderId="0" xfId="0" applyFont="1" applyFill="1"/>
    <xf numFmtId="1" fontId="4" fillId="2" borderId="0" xfId="0" applyNumberFormat="1" applyFont="1" applyFill="1" applyAlignment="1">
      <alignment horizontal="left" vertical="center"/>
    </xf>
    <xf numFmtId="0" fontId="2" fillId="0" borderId="0" xfId="0" applyFont="1" applyAlignment="1">
      <alignment vertical="center"/>
    </xf>
    <xf numFmtId="0" fontId="4" fillId="0" borderId="0" xfId="0" applyFont="1" applyFill="1"/>
    <xf numFmtId="0" fontId="5" fillId="0" borderId="12" xfId="0" applyFont="1" applyBorder="1" applyAlignment="1">
      <alignment vertical="center"/>
    </xf>
    <xf numFmtId="0" fontId="5" fillId="0" borderId="13" xfId="0" applyFont="1" applyBorder="1" applyAlignment="1">
      <alignment vertical="center"/>
    </xf>
    <xf numFmtId="0" fontId="0" fillId="0" borderId="0" xfId="0" applyAlignment="1"/>
    <xf numFmtId="0" fontId="2" fillId="0" borderId="0" xfId="0" applyFont="1" applyFill="1" applyBorder="1" applyAlignment="1">
      <alignment vertical="center" wrapText="1"/>
    </xf>
    <xf numFmtId="0" fontId="3" fillId="0" borderId="6" xfId="0" applyFont="1" applyFill="1" applyBorder="1" applyAlignment="1">
      <alignment horizontal="left" vertical="center"/>
    </xf>
    <xf numFmtId="49" fontId="3" fillId="0" borderId="7" xfId="0" applyNumberFormat="1" applyFont="1" applyFill="1" applyBorder="1" applyAlignment="1">
      <alignment vertical="center" wrapText="1"/>
    </xf>
    <xf numFmtId="0" fontId="9" fillId="0" borderId="0" xfId="0" applyFont="1" applyFill="1" applyAlignment="1">
      <alignment horizontal="left"/>
    </xf>
    <xf numFmtId="0" fontId="16" fillId="0" borderId="0" xfId="0" applyFont="1" applyAlignment="1">
      <alignment vertical="center"/>
    </xf>
    <xf numFmtId="0" fontId="0" fillId="4" borderId="0" xfId="0" applyFill="1" applyAlignment="1">
      <alignment vertical="center"/>
    </xf>
    <xf numFmtId="165" fontId="0" fillId="4" borderId="0" xfId="0" applyNumberFormat="1" applyFill="1"/>
    <xf numFmtId="0" fontId="4" fillId="4" borderId="0" xfId="0" applyFont="1" applyFill="1" applyAlignment="1">
      <alignment horizontal="left"/>
    </xf>
    <xf numFmtId="0" fontId="4" fillId="5" borderId="0" xfId="0" applyFont="1" applyFill="1" applyAlignment="1">
      <alignment vertical="center"/>
    </xf>
    <xf numFmtId="166" fontId="3" fillId="2" borderId="17" xfId="0" applyNumberFormat="1" applyFont="1" applyFill="1" applyBorder="1" applyAlignment="1" applyProtection="1">
      <alignment horizontal="left" vertical="center" wrapText="1"/>
      <protection locked="0"/>
    </xf>
    <xf numFmtId="166" fontId="4" fillId="4" borderId="0" xfId="0" applyNumberFormat="1" applyFont="1" applyFill="1" applyAlignment="1">
      <alignment vertical="center"/>
    </xf>
    <xf numFmtId="0" fontId="2" fillId="0" borderId="7" xfId="0" applyFont="1" applyBorder="1"/>
    <xf numFmtId="0" fontId="0" fillId="0" borderId="0" xfId="0" applyNumberFormat="1"/>
    <xf numFmtId="0" fontId="14" fillId="0" borderId="0" xfId="0" applyFont="1"/>
    <xf numFmtId="0" fontId="0" fillId="0" borderId="0" xfId="0" applyFill="1"/>
    <xf numFmtId="0" fontId="0" fillId="0" borderId="2" xfId="0" applyBorder="1"/>
    <xf numFmtId="0" fontId="0" fillId="0" borderId="0" xfId="0" applyAlignment="1">
      <alignment horizontal="center"/>
    </xf>
    <xf numFmtId="4" fontId="0" fillId="0" borderId="23" xfId="0" applyNumberFormat="1" applyBorder="1" applyAlignment="1">
      <alignment horizontal="right"/>
    </xf>
    <xf numFmtId="4" fontId="0" fillId="0" borderId="23" xfId="0" applyNumberFormat="1" applyFill="1" applyBorder="1" applyAlignment="1">
      <alignment horizontal="right"/>
    </xf>
    <xf numFmtId="0" fontId="0" fillId="0" borderId="24" xfId="0" applyBorder="1"/>
    <xf numFmtId="4" fontId="0" fillId="0" borderId="26" xfId="0" applyNumberFormat="1" applyBorder="1" applyAlignment="1">
      <alignment horizontal="right"/>
    </xf>
    <xf numFmtId="4" fontId="0" fillId="0" borderId="26" xfId="0" applyNumberFormat="1" applyFill="1" applyBorder="1" applyAlignment="1">
      <alignment horizontal="right"/>
    </xf>
    <xf numFmtId="0" fontId="0" fillId="0" borderId="27" xfId="0" applyBorder="1"/>
    <xf numFmtId="0" fontId="0" fillId="0" borderId="22" xfId="0" applyBorder="1"/>
    <xf numFmtId="0" fontId="0" fillId="0" borderId="23" xfId="0" applyBorder="1"/>
    <xf numFmtId="4" fontId="0" fillId="0" borderId="23" xfId="0" applyNumberFormat="1" applyBorder="1"/>
    <xf numFmtId="0" fontId="0" fillId="0" borderId="25" xfId="0" applyBorder="1"/>
    <xf numFmtId="0" fontId="0" fillId="0" borderId="26" xfId="0" applyBorder="1"/>
    <xf numFmtId="4" fontId="0" fillId="0" borderId="26" xfId="0" quotePrefix="1" applyNumberFormat="1" applyBorder="1" applyAlignment="1">
      <alignment horizontal="right"/>
    </xf>
    <xf numFmtId="4" fontId="0" fillId="0" borderId="26" xfId="0" applyNumberFormat="1" applyBorder="1"/>
    <xf numFmtId="0" fontId="0" fillId="0" borderId="31" xfId="0" applyBorder="1"/>
    <xf numFmtId="0" fontId="0" fillId="0" borderId="32" xfId="0" applyBorder="1"/>
    <xf numFmtId="4" fontId="0" fillId="0" borderId="32" xfId="0" applyNumberFormat="1" applyBorder="1"/>
    <xf numFmtId="0" fontId="0" fillId="0" borderId="33" xfId="0" applyBorder="1"/>
    <xf numFmtId="0" fontId="0" fillId="0" borderId="34" xfId="0" applyBorder="1"/>
    <xf numFmtId="0" fontId="0" fillId="0" borderId="35" xfId="0" applyBorder="1"/>
    <xf numFmtId="4" fontId="0" fillId="0" borderId="34" xfId="0" applyNumberFormat="1" applyBorder="1" applyAlignment="1">
      <alignment horizontal="right"/>
    </xf>
    <xf numFmtId="4" fontId="0" fillId="0" borderId="35" xfId="0" applyNumberFormat="1" applyBorder="1" applyAlignment="1">
      <alignment horizontal="right"/>
    </xf>
    <xf numFmtId="0" fontId="0" fillId="2" borderId="22" xfId="0" applyFill="1" applyBorder="1" applyProtection="1">
      <protection locked="0"/>
    </xf>
    <xf numFmtId="4" fontId="0" fillId="2" borderId="23" xfId="0" applyNumberFormat="1" applyFill="1" applyBorder="1" applyAlignment="1" applyProtection="1">
      <alignment horizontal="right"/>
      <protection locked="0"/>
    </xf>
    <xf numFmtId="0" fontId="0" fillId="2" borderId="25" xfId="0" applyFill="1" applyBorder="1" applyProtection="1">
      <protection locked="0"/>
    </xf>
    <xf numFmtId="0" fontId="0" fillId="0" borderId="36" xfId="0" applyBorder="1"/>
    <xf numFmtId="0" fontId="0" fillId="0" borderId="37" xfId="0" applyBorder="1"/>
    <xf numFmtId="4" fontId="0" fillId="0" borderId="38" xfId="0" applyNumberFormat="1" applyBorder="1" applyAlignment="1">
      <alignment horizontal="right"/>
    </xf>
    <xf numFmtId="0" fontId="0" fillId="0" borderId="39" xfId="0" applyBorder="1"/>
    <xf numFmtId="4" fontId="0" fillId="0" borderId="39" xfId="0" quotePrefix="1" applyNumberFormat="1" applyBorder="1" applyAlignment="1">
      <alignment horizontal="right"/>
    </xf>
    <xf numFmtId="4" fontId="0" fillId="0" borderId="39" xfId="0" applyNumberFormat="1" applyBorder="1"/>
    <xf numFmtId="0" fontId="0" fillId="0" borderId="38" xfId="0" applyBorder="1"/>
    <xf numFmtId="4" fontId="0" fillId="0" borderId="39" xfId="0" applyNumberFormat="1" applyBorder="1" applyAlignment="1">
      <alignment horizontal="right"/>
    </xf>
    <xf numFmtId="0" fontId="0" fillId="0" borderId="41" xfId="0" applyBorder="1"/>
    <xf numFmtId="0" fontId="0" fillId="0" borderId="17" xfId="0" applyBorder="1"/>
    <xf numFmtId="10" fontId="0" fillId="0" borderId="0" xfId="0" applyNumberFormat="1" applyAlignment="1">
      <alignment vertical="center"/>
    </xf>
    <xf numFmtId="167" fontId="0" fillId="0" borderId="0" xfId="0" applyNumberFormat="1" applyAlignment="1">
      <alignment vertical="center"/>
    </xf>
    <xf numFmtId="0" fontId="14" fillId="0" borderId="30" xfId="0" applyFont="1" applyBorder="1" applyAlignment="1">
      <alignment horizontal="left" vertical="center" wrapText="1"/>
    </xf>
    <xf numFmtId="0" fontId="0" fillId="0" borderId="0" xfId="0" applyProtection="1"/>
    <xf numFmtId="0" fontId="0" fillId="0" borderId="0" xfId="0"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4" fillId="0" borderId="0" xfId="0" applyFont="1" applyAlignment="1" applyProtection="1">
      <alignment horizontal="center" vertical="center" wrapText="1"/>
    </xf>
    <xf numFmtId="0" fontId="0" fillId="0" borderId="0" xfId="0" applyFill="1" applyProtection="1"/>
    <xf numFmtId="4" fontId="4" fillId="0" borderId="2" xfId="0" applyNumberFormat="1" applyFont="1" applyFill="1" applyBorder="1" applyAlignment="1" applyProtection="1">
      <alignment vertical="center"/>
    </xf>
    <xf numFmtId="4" fontId="4" fillId="0" borderId="9" xfId="0" applyNumberFormat="1" applyFont="1" applyBorder="1" applyAlignment="1" applyProtection="1">
      <alignment vertical="center"/>
    </xf>
    <xf numFmtId="4" fontId="4" fillId="0" borderId="11" xfId="0" applyNumberFormat="1" applyFont="1" applyBorder="1" applyAlignment="1" applyProtection="1">
      <alignment vertical="center"/>
    </xf>
    <xf numFmtId="4" fontId="5" fillId="0" borderId="19" xfId="0" applyNumberFormat="1" applyFont="1" applyBorder="1" applyAlignment="1" applyProtection="1">
      <alignment horizontal="right" vertical="center" wrapText="1"/>
    </xf>
    <xf numFmtId="0" fontId="0" fillId="6" borderId="0" xfId="0" applyFill="1"/>
    <xf numFmtId="0" fontId="14" fillId="0" borderId="29" xfId="0" applyFont="1" applyBorder="1" applyAlignment="1">
      <alignment horizontal="left" vertical="center" wrapText="1"/>
    </xf>
    <xf numFmtId="0" fontId="0" fillId="0" borderId="40" xfId="0" applyBorder="1"/>
    <xf numFmtId="0" fontId="0" fillId="0" borderId="42" xfId="0" applyBorder="1"/>
    <xf numFmtId="0" fontId="0" fillId="0" borderId="20" xfId="0" applyBorder="1"/>
    <xf numFmtId="0" fontId="0" fillId="0" borderId="21" xfId="0" applyBorder="1"/>
    <xf numFmtId="0" fontId="4" fillId="6" borderId="0" xfId="0" applyFont="1" applyFill="1"/>
    <xf numFmtId="0" fontId="0" fillId="0" borderId="5" xfId="0" applyBorder="1" applyAlignment="1" applyProtection="1">
      <alignment vertical="center"/>
    </xf>
    <xf numFmtId="0" fontId="0" fillId="0" borderId="0" xfId="0" applyBorder="1" applyAlignment="1" applyProtection="1">
      <alignment vertical="center"/>
    </xf>
    <xf numFmtId="0" fontId="6" fillId="7" borderId="17" xfId="0" applyFont="1" applyFill="1" applyBorder="1" applyAlignment="1" applyProtection="1">
      <alignment vertical="center"/>
    </xf>
    <xf numFmtId="9" fontId="0" fillId="0" borderId="0" xfId="0" applyNumberFormat="1" applyAlignment="1" applyProtection="1">
      <alignment vertical="center"/>
    </xf>
    <xf numFmtId="0" fontId="15" fillId="0" borderId="0" xfId="0" applyFont="1" applyAlignment="1" applyProtection="1">
      <alignment vertical="center"/>
    </xf>
    <xf numFmtId="0" fontId="4" fillId="0" borderId="1" xfId="0" applyFont="1" applyFill="1" applyBorder="1" applyAlignment="1" applyProtection="1">
      <alignment vertical="top"/>
    </xf>
    <xf numFmtId="0" fontId="4" fillId="0" borderId="2" xfId="0" applyFont="1" applyFill="1" applyBorder="1" applyAlignment="1" applyProtection="1">
      <alignment vertical="top"/>
    </xf>
    <xf numFmtId="0" fontId="4" fillId="0" borderId="3" xfId="0" applyFont="1" applyFill="1" applyBorder="1" applyAlignment="1" applyProtection="1">
      <alignment vertical="top"/>
    </xf>
    <xf numFmtId="0" fontId="4" fillId="0" borderId="4" xfId="0" applyFont="1" applyFill="1" applyBorder="1" applyAlignment="1" applyProtection="1">
      <alignment horizontal="left" vertical="center"/>
    </xf>
    <xf numFmtId="49" fontId="5" fillId="0" borderId="4"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49" fontId="3" fillId="0" borderId="4"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3" fontId="4" fillId="0" borderId="9" xfId="0" applyNumberFormat="1" applyFont="1" applyFill="1" applyBorder="1" applyAlignment="1" applyProtection="1">
      <alignment vertical="center"/>
    </xf>
    <xf numFmtId="4" fontId="4" fillId="0" borderId="9" xfId="0" applyNumberFormat="1" applyFont="1" applyFill="1" applyBorder="1" applyAlignment="1" applyProtection="1">
      <alignment vertical="center"/>
    </xf>
    <xf numFmtId="10" fontId="5" fillId="0" borderId="10" xfId="0" applyNumberFormat="1" applyFont="1" applyFill="1" applyBorder="1" applyAlignment="1" applyProtection="1">
      <alignment horizontal="right" vertical="center"/>
    </xf>
    <xf numFmtId="49" fontId="1" fillId="0" borderId="0" xfId="0" applyNumberFormat="1" applyFont="1" applyAlignment="1">
      <alignment horizontal="left" wrapText="1"/>
    </xf>
    <xf numFmtId="9" fontId="0" fillId="2" borderId="23" xfId="0" applyNumberFormat="1"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23" xfId="0" applyNumberFormat="1" applyFill="1" applyBorder="1" applyAlignment="1" applyProtection="1">
      <alignment horizontal="center"/>
      <protection locked="0"/>
    </xf>
    <xf numFmtId="4" fontId="0" fillId="2" borderId="23" xfId="0" applyNumberFormat="1" applyFill="1" applyBorder="1" applyAlignment="1" applyProtection="1">
      <alignment horizontal="center"/>
      <protection locked="0"/>
    </xf>
    <xf numFmtId="0" fontId="4" fillId="0" borderId="6" xfId="0"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49" fontId="3" fillId="0" borderId="7" xfId="0" applyNumberFormat="1" applyFont="1" applyFill="1" applyBorder="1" applyAlignment="1" applyProtection="1">
      <alignment horizontal="center"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9" fillId="0" borderId="0" xfId="0" applyFont="1" applyFill="1" applyBorder="1" applyAlignment="1" applyProtection="1">
      <alignment vertical="center" wrapText="1"/>
    </xf>
    <xf numFmtId="0" fontId="0" fillId="0" borderId="0" xfId="0" applyFill="1" applyBorder="1" applyProtection="1"/>
    <xf numFmtId="0" fontId="10" fillId="0" borderId="0" xfId="0" applyFont="1" applyFill="1" applyBorder="1" applyAlignment="1" applyProtection="1"/>
    <xf numFmtId="4" fontId="19" fillId="8" borderId="21" xfId="0" applyNumberFormat="1" applyFont="1" applyFill="1" applyBorder="1" applyAlignment="1" applyProtection="1">
      <alignment horizontal="right"/>
      <protection locked="0"/>
    </xf>
    <xf numFmtId="0" fontId="19" fillId="8" borderId="21" xfId="0" applyFont="1" applyFill="1" applyBorder="1" applyAlignment="1" applyProtection="1">
      <alignment horizontal="center"/>
      <protection locked="0"/>
    </xf>
    <xf numFmtId="0" fontId="19" fillId="8" borderId="21" xfId="0" applyNumberFormat="1" applyFont="1" applyFill="1" applyBorder="1" applyAlignment="1" applyProtection="1">
      <alignment horizontal="center"/>
      <protection locked="0"/>
    </xf>
    <xf numFmtId="4" fontId="19" fillId="0" borderId="21" xfId="0" applyNumberFormat="1" applyFont="1" applyBorder="1" applyAlignment="1">
      <alignment horizontal="right"/>
    </xf>
    <xf numFmtId="4" fontId="19" fillId="0" borderId="21" xfId="0" applyNumberFormat="1" applyFont="1" applyFill="1" applyBorder="1" applyAlignment="1">
      <alignment horizontal="right"/>
    </xf>
    <xf numFmtId="4" fontId="19" fillId="0" borderId="23" xfId="0" applyNumberFormat="1" applyFont="1" applyFill="1" applyBorder="1" applyAlignment="1">
      <alignment horizontal="right"/>
    </xf>
    <xf numFmtId="0" fontId="19" fillId="0" borderId="21" xfId="0" applyFont="1" applyBorder="1"/>
    <xf numFmtId="0" fontId="20" fillId="0" borderId="28" xfId="0" applyFont="1" applyBorder="1" applyAlignment="1">
      <alignment vertical="center" wrapText="1"/>
    </xf>
    <xf numFmtId="9" fontId="19" fillId="2" borderId="21" xfId="0" applyNumberFormat="1" applyFont="1" applyFill="1" applyBorder="1" applyAlignment="1" applyProtection="1">
      <alignment horizontal="center"/>
    </xf>
    <xf numFmtId="4" fontId="19" fillId="2" borderId="21" xfId="0" applyNumberFormat="1" applyFont="1" applyFill="1" applyBorder="1" applyAlignment="1" applyProtection="1">
      <alignment horizontal="center"/>
    </xf>
    <xf numFmtId="0" fontId="0" fillId="7" borderId="0" xfId="0" applyFont="1" applyFill="1" applyAlignment="1">
      <alignment horizontal="justify" vertical="center" wrapText="1"/>
    </xf>
    <xf numFmtId="49" fontId="0" fillId="7" borderId="0" xfId="0" applyNumberFormat="1" applyFont="1" applyFill="1" applyAlignment="1">
      <alignment horizontal="justify" vertical="center"/>
    </xf>
    <xf numFmtId="0" fontId="0" fillId="7" borderId="0" xfId="0" applyFont="1" applyFill="1" applyAlignment="1">
      <alignment horizontal="justify" vertical="center"/>
    </xf>
    <xf numFmtId="0" fontId="5" fillId="0" borderId="2" xfId="0" applyFont="1" applyFill="1" applyBorder="1" applyAlignment="1">
      <alignment vertical="center"/>
    </xf>
    <xf numFmtId="0" fontId="4" fillId="0" borderId="0" xfId="0" applyFont="1" applyAlignment="1">
      <alignment horizontal="center" vertical="center"/>
    </xf>
    <xf numFmtId="0" fontId="4" fillId="0" borderId="0" xfId="0" applyFont="1" applyFill="1" applyBorder="1" applyAlignment="1">
      <alignment horizontal="left" vertical="center"/>
    </xf>
    <xf numFmtId="14" fontId="0" fillId="0" borderId="0" xfId="0" applyNumberFormat="1" applyAlignment="1">
      <alignment wrapText="1"/>
    </xf>
    <xf numFmtId="14" fontId="0" fillId="0" borderId="0" xfId="0" applyNumberFormat="1" applyFont="1" applyAlignment="1">
      <alignment horizontal="right"/>
    </xf>
    <xf numFmtId="0" fontId="0" fillId="0" borderId="0" xfId="0" applyNumberFormat="1" applyFont="1" applyAlignment="1">
      <alignment horizontal="right"/>
    </xf>
    <xf numFmtId="17" fontId="14" fillId="0" borderId="0" xfId="0" applyNumberFormat="1" applyFont="1" applyAlignment="1">
      <alignment wrapText="1"/>
    </xf>
    <xf numFmtId="0" fontId="0" fillId="2" borderId="22" xfId="0" applyFill="1" applyBorder="1" applyProtection="1"/>
    <xf numFmtId="4" fontId="0" fillId="2" borderId="23" xfId="0" applyNumberFormat="1" applyFill="1" applyBorder="1" applyAlignment="1" applyProtection="1">
      <alignment horizontal="right"/>
    </xf>
    <xf numFmtId="9" fontId="0" fillId="2" borderId="23" xfId="0" applyNumberFormat="1" applyFill="1" applyBorder="1" applyAlignment="1" applyProtection="1">
      <alignment horizontal="center"/>
    </xf>
    <xf numFmtId="0" fontId="0" fillId="2" borderId="23" xfId="0" applyFill="1" applyBorder="1" applyAlignment="1" applyProtection="1">
      <alignment horizontal="center"/>
    </xf>
    <xf numFmtId="0" fontId="0" fillId="2" borderId="23" xfId="0" applyNumberFormat="1" applyFill="1" applyBorder="1" applyAlignment="1" applyProtection="1">
      <alignment horizontal="center"/>
    </xf>
    <xf numFmtId="4" fontId="0" fillId="2" borderId="23" xfId="0" applyNumberFormat="1" applyFill="1" applyBorder="1" applyAlignment="1" applyProtection="1">
      <alignment horizontal="center"/>
    </xf>
    <xf numFmtId="0" fontId="0" fillId="2" borderId="25" xfId="0" applyFill="1" applyBorder="1" applyProtection="1"/>
    <xf numFmtId="49" fontId="5" fillId="0" borderId="4"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5" xfId="0" applyFont="1" applyFill="1" applyBorder="1" applyAlignment="1">
      <alignment vertical="center"/>
    </xf>
    <xf numFmtId="0" fontId="0" fillId="4" borderId="0" xfId="0" applyFill="1"/>
    <xf numFmtId="4" fontId="2" fillId="0" borderId="0" xfId="0" applyNumberFormat="1" applyFont="1" applyAlignment="1">
      <alignment horizontal="right"/>
    </xf>
    <xf numFmtId="0" fontId="10" fillId="0" borderId="0" xfId="0" applyFont="1" applyAlignment="1">
      <alignment vertical="top"/>
    </xf>
    <xf numFmtId="4" fontId="1" fillId="0" borderId="0" xfId="0" applyNumberFormat="1" applyFont="1"/>
    <xf numFmtId="0" fontId="24" fillId="0" borderId="0" xfId="0" applyFont="1" applyFill="1" applyAlignment="1">
      <alignment vertical="top"/>
    </xf>
    <xf numFmtId="0" fontId="1" fillId="0" borderId="7" xfId="0" applyFont="1" applyBorder="1"/>
    <xf numFmtId="0" fontId="10" fillId="0" borderId="30" xfId="0" applyFont="1" applyBorder="1" applyAlignment="1">
      <alignment horizontal="left" vertical="center" wrapText="1"/>
    </xf>
    <xf numFmtId="0" fontId="10" fillId="0" borderId="29" xfId="0" applyFont="1" applyBorder="1" applyAlignment="1">
      <alignment horizontal="left" vertical="center" wrapText="1"/>
    </xf>
    <xf numFmtId="0" fontId="11" fillId="0" borderId="0" xfId="0" applyFont="1"/>
    <xf numFmtId="0" fontId="19" fillId="8" borderId="20" xfId="0" applyFont="1" applyFill="1" applyBorder="1" applyAlignment="1" applyProtection="1">
      <alignment wrapText="1"/>
    </xf>
    <xf numFmtId="0" fontId="4" fillId="0" borderId="0" xfId="0" applyFont="1" applyFill="1" applyAlignment="1">
      <alignment vertical="center"/>
    </xf>
    <xf numFmtId="4" fontId="19" fillId="8" borderId="21" xfId="0" applyNumberFormat="1" applyFont="1" applyFill="1" applyBorder="1" applyAlignment="1" applyProtection="1">
      <alignment horizontal="right"/>
    </xf>
    <xf numFmtId="0" fontId="19" fillId="8" borderId="21" xfId="0" applyFont="1" applyFill="1" applyBorder="1" applyAlignment="1" applyProtection="1">
      <alignment horizontal="center"/>
    </xf>
    <xf numFmtId="0" fontId="19" fillId="8" borderId="21" xfId="0" applyNumberFormat="1" applyFont="1" applyFill="1" applyBorder="1" applyAlignment="1" applyProtection="1">
      <alignment horizontal="center"/>
    </xf>
    <xf numFmtId="0" fontId="5" fillId="0" borderId="0" xfId="0" applyFont="1" applyFill="1" applyBorder="1" applyAlignment="1">
      <alignment horizontal="right" vertical="center"/>
    </xf>
    <xf numFmtId="3" fontId="4" fillId="0" borderId="9" xfId="0" applyNumberFormat="1" applyFont="1" applyFill="1" applyBorder="1" applyAlignment="1" applyProtection="1">
      <alignment horizontal="right" vertical="center"/>
    </xf>
    <xf numFmtId="0" fontId="20" fillId="0" borderId="29" xfId="0" applyFont="1" applyBorder="1" applyAlignment="1">
      <alignment horizontal="left" vertical="center" wrapText="1"/>
    </xf>
    <xf numFmtId="0" fontId="20" fillId="0" borderId="29"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42" xfId="0" applyNumberFormat="1" applyFont="1" applyBorder="1" applyAlignment="1">
      <alignment horizontal="left" vertical="center" wrapText="1"/>
    </xf>
    <xf numFmtId="0" fontId="0" fillId="0" borderId="17" xfId="0" applyBorder="1" applyAlignment="1">
      <alignment horizontal="left"/>
    </xf>
    <xf numFmtId="0" fontId="26" fillId="0" borderId="29" xfId="0" applyFont="1" applyBorder="1" applyAlignment="1">
      <alignment horizontal="left" vertical="center" wrapText="1"/>
    </xf>
    <xf numFmtId="0" fontId="26" fillId="0" borderId="29" xfId="0" applyNumberFormat="1" applyFont="1" applyBorder="1" applyAlignment="1">
      <alignment horizontal="left" vertical="center" wrapText="1"/>
    </xf>
    <xf numFmtId="0" fontId="26" fillId="0" borderId="30" xfId="0" applyFont="1" applyBorder="1" applyAlignment="1">
      <alignment horizontal="left" vertical="center" wrapText="1"/>
    </xf>
    <xf numFmtId="0" fontId="5" fillId="0" borderId="40" xfId="0" applyFont="1" applyBorder="1" applyAlignment="1">
      <alignment vertical="center"/>
    </xf>
    <xf numFmtId="0" fontId="4" fillId="0" borderId="0" xfId="0" applyFont="1" applyFill="1" applyBorder="1" applyAlignment="1" applyProtection="1">
      <alignment horizontal="justify" vertical="center" wrapText="1"/>
    </xf>
    <xf numFmtId="0" fontId="4" fillId="0" borderId="1"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166" fontId="16" fillId="7" borderId="17"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49" fontId="4" fillId="0" borderId="5" xfId="0" applyNumberFormat="1" applyFont="1" applyFill="1" applyBorder="1" applyAlignment="1" applyProtection="1">
      <alignment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16" fillId="7" borderId="18" xfId="0" applyFont="1" applyFill="1" applyBorder="1" applyAlignment="1" applyProtection="1">
      <alignment vertical="center"/>
    </xf>
    <xf numFmtId="0" fontId="16" fillId="7" borderId="17" xfId="0" applyFont="1" applyFill="1" applyBorder="1" applyAlignment="1" applyProtection="1">
      <alignment vertical="center"/>
    </xf>
    <xf numFmtId="0" fontId="5" fillId="0" borderId="4" xfId="0" applyFont="1" applyFill="1" applyBorder="1" applyAlignment="1" applyProtection="1">
      <alignment vertical="top"/>
    </xf>
    <xf numFmtId="0" fontId="5" fillId="0" borderId="0" xfId="0" applyFont="1" applyFill="1" applyBorder="1" applyAlignment="1" applyProtection="1">
      <alignment vertical="top"/>
    </xf>
    <xf numFmtId="0" fontId="5" fillId="0" borderId="5" xfId="0" applyFont="1" applyFill="1" applyBorder="1" applyAlignment="1" applyProtection="1">
      <alignment vertical="top"/>
    </xf>
    <xf numFmtId="49" fontId="4" fillId="0" borderId="4" xfId="0" applyNumberFormat="1" applyFont="1" applyFill="1" applyBorder="1" applyAlignment="1" applyProtection="1">
      <alignment vertical="center" wrapText="1"/>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8" fillId="0" borderId="0" xfId="0" applyFont="1" applyAlignment="1" applyProtection="1">
      <alignment horizontal="left" vertical="center"/>
    </xf>
    <xf numFmtId="0" fontId="4" fillId="0" borderId="0" xfId="0" applyFont="1" applyAlignment="1">
      <alignment horizontal="lef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7" borderId="2"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0" fillId="0" borderId="0" xfId="0" applyAlignment="1">
      <alignment horizontal="left"/>
    </xf>
    <xf numFmtId="0" fontId="5" fillId="0" borderId="2" xfId="0" applyFont="1" applyFill="1" applyBorder="1" applyAlignment="1">
      <alignment horizontal="left" vertical="center"/>
    </xf>
    <xf numFmtId="0" fontId="4" fillId="0" borderId="0" xfId="0" applyFont="1" applyFill="1" applyAlignment="1">
      <alignment horizontal="left" vertical="center" wrapText="1"/>
    </xf>
    <xf numFmtId="0" fontId="17" fillId="0" borderId="0" xfId="0" applyFont="1" applyAlignment="1" applyProtection="1">
      <alignment horizontal="left" vertical="center" wrapText="1"/>
    </xf>
    <xf numFmtId="0" fontId="17" fillId="0" borderId="5" xfId="0" applyFont="1" applyBorder="1" applyAlignment="1" applyProtection="1">
      <alignment horizontal="left" vertical="center" wrapText="1"/>
    </xf>
    <xf numFmtId="0" fontId="14" fillId="0" borderId="0" xfId="0" applyFont="1" applyAlignment="1" applyProtection="1">
      <alignment horizontal="center" vertical="center" wrapText="1"/>
    </xf>
    <xf numFmtId="0" fontId="17" fillId="0" borderId="0" xfId="0" applyFont="1" applyFill="1" applyAlignment="1" applyProtection="1">
      <alignment horizontal="left" vertical="center"/>
    </xf>
    <xf numFmtId="0" fontId="3" fillId="0" borderId="0" xfId="0" applyFont="1" applyFill="1" applyBorder="1" applyAlignment="1">
      <alignment horizontal="center" vertical="center" wrapText="1"/>
    </xf>
    <xf numFmtId="0" fontId="15" fillId="0" borderId="17" xfId="0" applyFont="1" applyBorder="1" applyAlignment="1">
      <alignment horizontal="right" vertical="center"/>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Alignment="1">
      <alignment horizontal="left" vertical="center"/>
    </xf>
    <xf numFmtId="0" fontId="4" fillId="0" borderId="17" xfId="0" applyNumberFormat="1" applyFont="1" applyFill="1" applyBorder="1" applyAlignment="1" applyProtection="1">
      <alignment horizontal="center" vertical="center" wrapText="1"/>
    </xf>
    <xf numFmtId="0" fontId="4" fillId="0" borderId="16" xfId="0" applyNumberFormat="1" applyFont="1" applyFill="1" applyBorder="1" applyAlignment="1" applyProtection="1">
      <alignment horizontal="center" vertical="center" wrapText="1"/>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xf>
    <xf numFmtId="14" fontId="14" fillId="0" borderId="18" xfId="0" applyNumberFormat="1" applyFont="1" applyFill="1" applyBorder="1" applyAlignment="1" applyProtection="1">
      <alignment horizontal="center" vertical="center"/>
      <protection locked="0"/>
    </xf>
    <xf numFmtId="14" fontId="14" fillId="0" borderId="16" xfId="0" applyNumberFormat="1" applyFont="1" applyFill="1" applyBorder="1" applyAlignment="1" applyProtection="1">
      <alignment horizontal="center" vertical="center"/>
      <protection locked="0"/>
    </xf>
    <xf numFmtId="4" fontId="4" fillId="0" borderId="4" xfId="0" applyNumberFormat="1" applyFont="1" applyBorder="1" applyAlignment="1">
      <alignment horizontal="center" vertical="center"/>
    </xf>
    <xf numFmtId="4" fontId="4" fillId="0" borderId="0" xfId="0" applyNumberFormat="1" applyFont="1" applyBorder="1" applyAlignment="1">
      <alignment horizontal="center" vertical="center"/>
    </xf>
    <xf numFmtId="0" fontId="1" fillId="0" borderId="0" xfId="0" applyFont="1" applyFill="1" applyAlignment="1">
      <alignment horizontal="justify" vertical="top" wrapText="1"/>
    </xf>
    <xf numFmtId="0" fontId="17" fillId="0" borderId="0" xfId="0" applyFont="1" applyAlignment="1" applyProtection="1">
      <alignment horizontal="right" vertical="center"/>
    </xf>
    <xf numFmtId="4" fontId="4" fillId="0" borderId="15" xfId="0" applyNumberFormat="1" applyFont="1" applyBorder="1" applyAlignment="1">
      <alignment horizontal="center" vertical="center"/>
    </xf>
    <xf numFmtId="0" fontId="11" fillId="0" borderId="0" xfId="0" applyFont="1" applyAlignment="1">
      <alignment horizontal="justify" vertical="top" wrapText="1"/>
    </xf>
    <xf numFmtId="0" fontId="15" fillId="0" borderId="13" xfId="0" applyFont="1" applyBorder="1" applyAlignment="1">
      <alignment horizontal="right" vertical="center" wrapText="1"/>
    </xf>
    <xf numFmtId="49" fontId="1" fillId="0" borderId="0" xfId="0" applyNumberFormat="1" applyFont="1" applyFill="1" applyAlignment="1">
      <alignment horizontal="justify" vertical="top" wrapText="1"/>
    </xf>
    <xf numFmtId="0" fontId="24" fillId="0" borderId="0" xfId="0" applyFont="1" applyFill="1" applyAlignment="1">
      <alignment horizontal="left" vertical="top"/>
    </xf>
    <xf numFmtId="0" fontId="4" fillId="0" borderId="43" xfId="0" applyFont="1" applyFill="1" applyBorder="1" applyAlignment="1">
      <alignment horizontal="left" vertical="center" wrapText="1"/>
    </xf>
    <xf numFmtId="0" fontId="11" fillId="0" borderId="0" xfId="0" applyNumberFormat="1" applyFont="1" applyFill="1" applyAlignment="1">
      <alignment horizontal="left" vertical="top" wrapText="1"/>
    </xf>
    <xf numFmtId="10" fontId="1" fillId="0" borderId="7" xfId="0" applyNumberFormat="1" applyFont="1" applyBorder="1" applyAlignment="1">
      <alignment horizontal="right" vertical="center" wrapText="1"/>
    </xf>
    <xf numFmtId="0" fontId="1" fillId="0" borderId="0" xfId="0" applyFont="1" applyFill="1" applyAlignment="1">
      <alignment horizontal="left" vertical="top" wrapText="1"/>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15" fillId="0" borderId="7" xfId="0" applyNumberFormat="1" applyFont="1" applyFill="1" applyBorder="1" applyAlignment="1">
      <alignment horizontal="right" vertical="center"/>
    </xf>
    <xf numFmtId="0" fontId="15" fillId="0" borderId="7" xfId="0" applyFont="1" applyFill="1" applyBorder="1" applyAlignment="1">
      <alignment horizontal="right" vertical="center"/>
    </xf>
    <xf numFmtId="0" fontId="1" fillId="0" borderId="0" xfId="0" applyFont="1" applyFill="1" applyAlignment="1">
      <alignment horizontal="left" wrapText="1"/>
    </xf>
    <xf numFmtId="0" fontId="25" fillId="6" borderId="0" xfId="0" applyFont="1" applyFill="1" applyAlignment="1">
      <alignment horizontal="center" vertical="center"/>
    </xf>
    <xf numFmtId="49" fontId="1" fillId="2" borderId="0" xfId="0" applyNumberFormat="1" applyFont="1" applyFill="1" applyAlignment="1" applyProtection="1">
      <alignment horizontal="left" wrapText="1"/>
      <protection locked="0"/>
    </xf>
    <xf numFmtId="0" fontId="4" fillId="2" borderId="0" xfId="0" applyFont="1" applyFill="1" applyAlignment="1">
      <alignment horizontal="left" vertical="center" wrapText="1"/>
    </xf>
    <xf numFmtId="0" fontId="0" fillId="7" borderId="0" xfId="0" applyFont="1" applyFill="1" applyAlignment="1">
      <alignment horizontal="left" vertical="center"/>
    </xf>
    <xf numFmtId="0" fontId="1" fillId="0" borderId="0" xfId="0" applyFont="1" applyAlignment="1">
      <alignment horizontal="left" wrapText="1"/>
    </xf>
    <xf numFmtId="0" fontId="1" fillId="0" borderId="0" xfId="0" applyFont="1" applyAlignment="1">
      <alignment horizontal="left"/>
    </xf>
    <xf numFmtId="0" fontId="15" fillId="0" borderId="0" xfId="0" applyFont="1" applyFill="1" applyAlignment="1">
      <alignment horizontal="right"/>
    </xf>
    <xf numFmtId="0" fontId="15" fillId="0" borderId="0" xfId="0" applyFont="1" applyFill="1" applyAlignment="1">
      <alignment horizontal="left"/>
    </xf>
    <xf numFmtId="0" fontId="0" fillId="2" borderId="0" xfId="0" applyFont="1" applyFill="1" applyAlignment="1">
      <alignment horizontal="left" vertical="center" wrapText="1"/>
    </xf>
    <xf numFmtId="0" fontId="14" fillId="2" borderId="0" xfId="0" applyFont="1" applyFill="1" applyAlignment="1">
      <alignment horizontal="left" vertical="center" wrapText="1"/>
    </xf>
    <xf numFmtId="49" fontId="1" fillId="2" borderId="0" xfId="0" applyNumberFormat="1" applyFont="1" applyFill="1" applyAlignment="1" applyProtection="1">
      <alignment horizontal="left" wrapText="1"/>
    </xf>
  </cellXfs>
  <cellStyles count="1">
    <cellStyle name="Normal" xfId="0" builtinId="0"/>
  </cellStyles>
  <dxfs count="90">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dxf>
    <dxf>
      <font>
        <b/>
        <i val="0"/>
        <color rgb="FFFF0000"/>
      </font>
    </dxf>
    <dxf>
      <font>
        <b/>
        <i val="0"/>
        <color rgb="FFFF0000"/>
      </font>
    </dxf>
    <dxf>
      <font>
        <color theme="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ill>
        <patternFill>
          <bgColor theme="7" tint="0.59996337778862885"/>
        </patternFill>
      </fill>
    </dxf>
    <dxf>
      <fill>
        <patternFill>
          <bgColor theme="7" tint="0.39994506668294322"/>
        </patternFill>
      </fill>
    </dxf>
    <dxf>
      <font>
        <color theme="0"/>
      </font>
    </dxf>
    <dxf>
      <font>
        <b/>
        <i val="0"/>
        <color rgb="FFFF0000"/>
      </font>
    </dxf>
    <dxf>
      <font>
        <color theme="0"/>
      </font>
    </dxf>
    <dxf>
      <font>
        <b/>
        <i val="0"/>
        <color rgb="FFFF0000"/>
      </font>
    </dxf>
    <dxf>
      <font>
        <b/>
        <i val="0"/>
        <color rgb="FFFF0000"/>
      </font>
    </dxf>
    <dxf>
      <font>
        <color theme="0"/>
      </font>
    </dxf>
    <dxf>
      <font>
        <b/>
        <i val="0"/>
        <color rgb="FFFF0000"/>
      </font>
    </dxf>
    <dxf>
      <font>
        <color theme="0"/>
      </font>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rgb="FFFF0000"/>
      </font>
    </dxf>
    <dxf>
      <font>
        <b/>
        <i val="0"/>
        <color rgb="FFFF0000"/>
      </font>
    </dxf>
    <dxf>
      <font>
        <color theme="0"/>
      </font>
    </dxf>
    <dxf>
      <font>
        <b/>
        <i val="0"/>
        <color rgb="FFFF0000"/>
      </font>
    </dxf>
    <dxf>
      <font>
        <b/>
        <i val="0"/>
        <color rgb="FFFF0000"/>
      </font>
    </dxf>
    <dxf>
      <font>
        <color theme="0"/>
      </font>
    </dxf>
    <dxf>
      <font>
        <color theme="0"/>
      </font>
    </dxf>
    <dxf>
      <font>
        <color theme="0"/>
      </font>
    </dxf>
    <dxf>
      <font>
        <b/>
        <i val="0"/>
        <color rgb="FFFF0000"/>
      </font>
    </dxf>
    <dxf>
      <font>
        <b/>
        <i val="0"/>
        <color rgb="FFFF0000"/>
      </font>
    </dxf>
    <dxf>
      <font>
        <color theme="0"/>
      </font>
    </dxf>
    <dxf>
      <font>
        <b/>
        <i val="0"/>
        <color rgb="FFFF0000"/>
      </font>
    </dxf>
    <dxf>
      <font>
        <color theme="0"/>
      </font>
    </dxf>
    <dxf>
      <font>
        <color theme="0"/>
      </font>
    </dxf>
    <dxf>
      <fill>
        <patternFill>
          <bgColor theme="7" tint="0.59996337778862885"/>
        </patternFill>
      </fill>
    </dxf>
    <dxf>
      <font>
        <color theme="0"/>
      </font>
    </dxf>
    <dxf>
      <font>
        <color theme="0"/>
      </font>
    </dxf>
    <dxf>
      <font>
        <color theme="0"/>
      </font>
      <fill>
        <patternFill>
          <bgColor theme="0"/>
        </patternFill>
      </fill>
    </dxf>
    <dxf>
      <fill>
        <patternFill>
          <bgColor theme="0"/>
        </patternFill>
      </fill>
    </dxf>
    <dxf>
      <font>
        <b/>
        <i val="0"/>
        <color rgb="FFFF0000"/>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124069</xdr:colOff>
      <xdr:row>1</xdr:row>
      <xdr:rowOff>50807</xdr:rowOff>
    </xdr:from>
    <xdr:to>
      <xdr:col>17</xdr:col>
      <xdr:colOff>50380</xdr:colOff>
      <xdr:row>1</xdr:row>
      <xdr:rowOff>499397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9089" y="363227"/>
          <a:ext cx="1419831" cy="448590"/>
        </a:xfrm>
        <a:prstGeom prst="rect">
          <a:avLst/>
        </a:prstGeom>
      </xdr:spPr>
    </xdr:pic>
    <xdr:clientData/>
  </xdr:twoCellAnchor>
  <xdr:twoCellAnchor editAs="oneCell">
    <xdr:from>
      <xdr:col>25</xdr:col>
      <xdr:colOff>381000</xdr:colOff>
      <xdr:row>1</xdr:row>
      <xdr:rowOff>0</xdr:rowOff>
    </xdr:from>
    <xdr:to>
      <xdr:col>27</xdr:col>
      <xdr:colOff>712324</xdr:colOff>
      <xdr:row>1</xdr:row>
      <xdr:rowOff>438729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304800"/>
          <a:ext cx="1423978" cy="4387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C77"/>
  <sheetViews>
    <sheetView tabSelected="1" zoomScale="85" zoomScaleNormal="85" workbookViewId="0">
      <selection activeCell="D8" sqref="D8:F8"/>
    </sheetView>
  </sheetViews>
  <sheetFormatPr baseColWidth="10" defaultRowHeight="14.25" x14ac:dyDescent="0.2"/>
  <cols>
    <col min="1" max="1" width="19.375" customWidth="1"/>
    <col min="2" max="2" width="15.875" customWidth="1"/>
    <col min="3" max="3" width="16.5" customWidth="1"/>
    <col min="4" max="4" width="20.625" customWidth="1"/>
    <col min="5" max="5" width="7" customWidth="1"/>
    <col min="6" max="6" width="17" customWidth="1"/>
    <col min="7" max="7" width="11.875" style="30" hidden="1" customWidth="1"/>
    <col min="8" max="8" width="15.625" style="30" hidden="1" customWidth="1"/>
    <col min="9" max="16" width="11.25" hidden="1" customWidth="1"/>
    <col min="17" max="17" width="2.625" customWidth="1"/>
    <col min="18" max="18" width="15.25" style="111" customWidth="1"/>
    <col min="19" max="21" width="10.125" style="111" customWidth="1"/>
    <col min="22" max="22" width="11.75" style="111" customWidth="1"/>
    <col min="23" max="23" width="2.625" style="111" customWidth="1"/>
    <col min="24" max="24" width="11.75" style="111" customWidth="1"/>
    <col min="25" max="25" width="2.625" style="111" customWidth="1"/>
    <col min="26" max="26" width="11.75" style="111" customWidth="1"/>
    <col min="27" max="27" width="2.625" style="111" customWidth="1"/>
    <col min="28" max="28" width="14.875" style="111" customWidth="1"/>
  </cols>
  <sheetData>
    <row r="1" spans="1:28" ht="24.6" customHeight="1" x14ac:dyDescent="0.2">
      <c r="A1" s="252" t="s">
        <v>12</v>
      </c>
      <c r="B1" s="252"/>
      <c r="C1" s="252"/>
      <c r="D1" s="252"/>
      <c r="E1" s="252"/>
      <c r="F1" s="252"/>
      <c r="G1" s="127"/>
      <c r="H1" s="127"/>
      <c r="I1" s="121"/>
      <c r="J1" s="121"/>
      <c r="K1" s="121"/>
      <c r="L1" s="121"/>
      <c r="M1" s="121"/>
      <c r="N1" s="121"/>
      <c r="O1" s="121"/>
      <c r="P1" s="121"/>
    </row>
    <row r="2" spans="1:28" ht="60.75" customHeight="1" x14ac:dyDescent="0.2">
      <c r="A2" s="270" t="s">
        <v>114</v>
      </c>
      <c r="B2" s="270"/>
      <c r="C2" s="270"/>
      <c r="D2" s="270"/>
      <c r="E2" s="270"/>
      <c r="F2" s="57"/>
      <c r="G2" s="4"/>
      <c r="H2" s="4"/>
      <c r="I2" s="4"/>
      <c r="J2" s="5"/>
    </row>
    <row r="3" spans="1:28" ht="18" customHeight="1" x14ac:dyDescent="0.2">
      <c r="A3" s="269" t="s">
        <v>13</v>
      </c>
      <c r="B3" s="269"/>
      <c r="C3" s="269"/>
      <c r="D3" s="269"/>
      <c r="E3" s="269"/>
      <c r="F3" s="269"/>
      <c r="G3" s="4"/>
      <c r="H3" s="4"/>
      <c r="I3" s="4"/>
      <c r="J3" s="5"/>
    </row>
    <row r="4" spans="1:28" s="6" customFormat="1" ht="18.75" customHeight="1" x14ac:dyDescent="0.2">
      <c r="A4" s="17" t="s">
        <v>14</v>
      </c>
      <c r="B4" s="170"/>
      <c r="C4" s="170"/>
      <c r="D4" s="32" t="s">
        <v>15</v>
      </c>
      <c r="E4" s="170"/>
      <c r="F4" s="18"/>
      <c r="G4" s="3"/>
      <c r="H4" s="3"/>
      <c r="R4" s="133" t="str">
        <f>+A4</f>
        <v>Entreprise</v>
      </c>
      <c r="S4" s="134"/>
      <c r="T4" s="134"/>
      <c r="U4" s="135"/>
      <c r="V4" s="213" t="str">
        <f>+D4</f>
        <v>Caisse de chômage</v>
      </c>
      <c r="W4" s="214"/>
      <c r="X4" s="214"/>
      <c r="Y4" s="214"/>
      <c r="Z4" s="214"/>
      <c r="AA4" s="214"/>
      <c r="AB4" s="215"/>
    </row>
    <row r="5" spans="1:28" s="6" customFormat="1" ht="18.75" customHeight="1" x14ac:dyDescent="0.2">
      <c r="A5" s="262"/>
      <c r="B5" s="263"/>
      <c r="C5" s="263"/>
      <c r="D5" s="254" t="s">
        <v>115</v>
      </c>
      <c r="E5" s="255"/>
      <c r="F5" s="256"/>
      <c r="G5" s="3"/>
      <c r="H5" s="3"/>
      <c r="R5" s="232" t="str">
        <f>IF(ISBLANK(A5),"",A5)</f>
        <v/>
      </c>
      <c r="S5" s="233"/>
      <c r="T5" s="233"/>
      <c r="U5" s="234"/>
      <c r="V5" s="216" t="str">
        <f>IF(ISBLANK(D5),"",D5)</f>
        <v>C C N A C - Caisse cantonale neuchâteloise</v>
      </c>
      <c r="W5" s="217"/>
      <c r="X5" s="217"/>
      <c r="Y5" s="217"/>
      <c r="Z5" s="217"/>
      <c r="AA5" s="217"/>
      <c r="AB5" s="218"/>
    </row>
    <row r="6" spans="1:28" s="6" customFormat="1" ht="18.75" customHeight="1" x14ac:dyDescent="0.2">
      <c r="A6" s="262"/>
      <c r="B6" s="263"/>
      <c r="C6" s="263"/>
      <c r="D6" s="257" t="s">
        <v>116</v>
      </c>
      <c r="E6" s="258"/>
      <c r="F6" s="259"/>
      <c r="G6" s="3"/>
      <c r="H6" s="3"/>
      <c r="R6" s="232" t="str">
        <f t="shared" ref="R6:R8" si="0">IF(ISBLANK(A6),"",A6)</f>
        <v/>
      </c>
      <c r="S6" s="233"/>
      <c r="T6" s="233"/>
      <c r="U6" s="234"/>
      <c r="V6" s="219" t="str">
        <f>IF(ISBLANK(D6),"",D6)</f>
        <v>d'assurance-chômage    (Périodes 12.2020-03.2021)</v>
      </c>
      <c r="W6" s="220"/>
      <c r="X6" s="220"/>
      <c r="Y6" s="220"/>
      <c r="Z6" s="220"/>
      <c r="AA6" s="220"/>
      <c r="AB6" s="221"/>
    </row>
    <row r="7" spans="1:28" s="6" customFormat="1" ht="18.75" customHeight="1" x14ac:dyDescent="0.2">
      <c r="A7" s="262"/>
      <c r="B7" s="263"/>
      <c r="C7" s="263"/>
      <c r="D7" s="257" t="s">
        <v>117</v>
      </c>
      <c r="E7" s="258"/>
      <c r="F7" s="259"/>
      <c r="G7" s="3"/>
      <c r="H7" s="3"/>
      <c r="R7" s="232" t="str">
        <f t="shared" si="0"/>
        <v/>
      </c>
      <c r="S7" s="233"/>
      <c r="T7" s="233"/>
      <c r="U7" s="234"/>
      <c r="V7" s="219" t="str">
        <f>IF(ISBLANK(D7),"",D7)</f>
        <v>Case postale</v>
      </c>
      <c r="W7" s="220"/>
      <c r="X7" s="220"/>
      <c r="Y7" s="220"/>
      <c r="Z7" s="220"/>
      <c r="AA7" s="220"/>
      <c r="AB7" s="221"/>
    </row>
    <row r="8" spans="1:28" s="6" customFormat="1" ht="18.75" customHeight="1" x14ac:dyDescent="0.2">
      <c r="A8" s="262"/>
      <c r="B8" s="263"/>
      <c r="C8" s="263"/>
      <c r="D8" s="266" t="s">
        <v>118</v>
      </c>
      <c r="E8" s="267"/>
      <c r="F8" s="268"/>
      <c r="G8" s="3"/>
      <c r="H8" s="65" t="s">
        <v>4</v>
      </c>
      <c r="I8" s="6" t="s">
        <v>11</v>
      </c>
      <c r="R8" s="232" t="str">
        <f t="shared" si="0"/>
        <v/>
      </c>
      <c r="S8" s="233"/>
      <c r="T8" s="233"/>
      <c r="U8" s="234"/>
      <c r="V8" s="235" t="str">
        <f>IF(ISBLANK(D8),"",D8)</f>
        <v>2301 LA CHAUX-DE-FONDS</v>
      </c>
      <c r="W8" s="225"/>
      <c r="X8" s="225"/>
      <c r="Y8" s="225"/>
      <c r="Z8" s="225"/>
      <c r="AA8" s="225"/>
      <c r="AB8" s="226"/>
    </row>
    <row r="9" spans="1:28" s="6" customFormat="1" ht="18.75" customHeight="1" x14ac:dyDescent="0.2">
      <c r="A9" s="21" t="s">
        <v>16</v>
      </c>
      <c r="B9" s="264"/>
      <c r="C9" s="265"/>
      <c r="D9" s="33"/>
      <c r="E9" s="19"/>
      <c r="F9" s="20"/>
      <c r="G9" s="3"/>
      <c r="H9" s="67">
        <v>44166</v>
      </c>
      <c r="I9" s="109">
        <v>6.3750000000000001E-2</v>
      </c>
      <c r="R9" s="136" t="str">
        <f>+A9</f>
        <v>Secteur d'exploitation</v>
      </c>
      <c r="S9" s="225" t="str">
        <f>IF(ISBLANK(B9),"",B9)</f>
        <v/>
      </c>
      <c r="T9" s="225"/>
      <c r="U9" s="226"/>
      <c r="V9" s="137"/>
      <c r="W9" s="138"/>
      <c r="X9" s="138"/>
      <c r="Y9" s="129"/>
      <c r="Z9" s="129"/>
      <c r="AA9" s="129"/>
      <c r="AB9" s="128"/>
    </row>
    <row r="10" spans="1:28" s="6" customFormat="1" ht="18.75" customHeight="1" x14ac:dyDescent="0.2">
      <c r="A10" s="22" t="s">
        <v>17</v>
      </c>
      <c r="B10" s="260"/>
      <c r="C10" s="261"/>
      <c r="D10" s="184"/>
      <c r="E10" s="24"/>
      <c r="F10" s="25"/>
      <c r="G10" s="3"/>
      <c r="H10" s="67">
        <v>44197</v>
      </c>
      <c r="I10" s="108">
        <v>6.4000000000000001E-2</v>
      </c>
      <c r="R10" s="149" t="str">
        <f>+A10</f>
        <v>REE + Sct. No.</v>
      </c>
      <c r="S10" s="223" t="str">
        <f t="shared" ref="S10:S11" si="1">IF(ISBLANK(B10),"",B10)</f>
        <v/>
      </c>
      <c r="T10" s="223"/>
      <c r="U10" s="224"/>
      <c r="V10" s="150"/>
      <c r="W10" s="151"/>
      <c r="X10" s="151"/>
      <c r="Y10" s="152"/>
      <c r="Z10" s="152"/>
      <c r="AA10" s="152"/>
      <c r="AB10" s="153"/>
    </row>
    <row r="11" spans="1:28" s="6" customFormat="1" ht="18.75" customHeight="1" x14ac:dyDescent="0.2">
      <c r="A11" s="21" t="s">
        <v>18</v>
      </c>
      <c r="B11" s="260"/>
      <c r="C11" s="261"/>
      <c r="D11" s="184"/>
      <c r="E11" s="24"/>
      <c r="F11" s="25"/>
      <c r="G11" s="3"/>
      <c r="H11" s="67">
        <v>44228</v>
      </c>
      <c r="I11" s="108">
        <v>6.4000000000000001E-2</v>
      </c>
      <c r="R11" s="136"/>
      <c r="S11" s="225" t="str">
        <f t="shared" si="1"/>
        <v/>
      </c>
      <c r="T11" s="225"/>
      <c r="U11" s="226"/>
      <c r="V11" s="139"/>
      <c r="W11" s="140"/>
      <c r="X11" s="140"/>
      <c r="Y11" s="129"/>
      <c r="Z11" s="129"/>
      <c r="AA11" s="129"/>
      <c r="AB11" s="128"/>
    </row>
    <row r="12" spans="1:28" s="6" customFormat="1" ht="18.75" customHeight="1" x14ac:dyDescent="0.2">
      <c r="A12" s="21" t="s">
        <v>19</v>
      </c>
      <c r="B12" s="260"/>
      <c r="C12" s="261"/>
      <c r="D12" s="184"/>
      <c r="E12" s="24"/>
      <c r="F12" s="25"/>
      <c r="G12" s="3"/>
      <c r="H12" s="67">
        <v>44256</v>
      </c>
      <c r="I12" s="108">
        <v>6.4000000000000001E-2</v>
      </c>
      <c r="R12" s="227" t="s">
        <v>62</v>
      </c>
      <c r="S12" s="228"/>
      <c r="T12" s="228"/>
      <c r="U12" s="228"/>
      <c r="V12" s="228"/>
      <c r="W12" s="228"/>
      <c r="X12" s="228"/>
      <c r="Y12" s="228"/>
      <c r="Z12" s="228"/>
      <c r="AA12" s="228"/>
      <c r="AB12" s="229"/>
    </row>
    <row r="13" spans="1:28" s="6" customFormat="1" ht="18.75" customHeight="1" x14ac:dyDescent="0.2">
      <c r="A13" s="21" t="s">
        <v>2</v>
      </c>
      <c r="B13" s="260"/>
      <c r="C13" s="261"/>
      <c r="D13" s="184"/>
      <c r="E13" s="24"/>
      <c r="F13" s="25"/>
      <c r="G13" s="3"/>
      <c r="H13" s="3"/>
      <c r="R13" s="227"/>
      <c r="S13" s="228"/>
      <c r="T13" s="228"/>
      <c r="U13" s="228"/>
      <c r="V13" s="228"/>
      <c r="W13" s="228"/>
      <c r="X13" s="228"/>
      <c r="Y13" s="228"/>
      <c r="Z13" s="228"/>
      <c r="AA13" s="228"/>
      <c r="AB13" s="229"/>
    </row>
    <row r="14" spans="1:28" s="6" customFormat="1" ht="18.75" customHeight="1" x14ac:dyDescent="0.2">
      <c r="A14" s="21" t="s">
        <v>20</v>
      </c>
      <c r="B14" s="19"/>
      <c r="C14" s="24"/>
      <c r="D14" s="184"/>
      <c r="E14" s="24"/>
      <c r="F14" s="25"/>
      <c r="G14" s="3"/>
      <c r="H14" s="3"/>
      <c r="R14" s="227"/>
      <c r="S14" s="228"/>
      <c r="T14" s="228"/>
      <c r="U14" s="228"/>
      <c r="V14" s="228"/>
      <c r="W14" s="228"/>
      <c r="X14" s="228"/>
      <c r="Y14" s="228"/>
      <c r="Z14" s="228"/>
      <c r="AA14" s="228"/>
      <c r="AB14" s="229"/>
    </row>
    <row r="15" spans="1:28" s="6" customFormat="1" ht="21.75" customHeight="1" x14ac:dyDescent="0.2">
      <c r="A15" s="274"/>
      <c r="B15" s="275"/>
      <c r="C15" s="275"/>
      <c r="D15" s="275"/>
      <c r="E15" s="275"/>
      <c r="F15" s="276"/>
      <c r="G15" s="3"/>
      <c r="H15" s="3"/>
      <c r="R15" s="236"/>
      <c r="S15" s="237"/>
      <c r="T15" s="237"/>
      <c r="U15" s="237"/>
      <c r="V15" s="237"/>
      <c r="W15" s="237"/>
      <c r="X15" s="237"/>
      <c r="Y15" s="237"/>
      <c r="Z15" s="237"/>
      <c r="AA15" s="237"/>
      <c r="AB15" s="238"/>
    </row>
    <row r="16" spans="1:28" s="26" customFormat="1" ht="30" customHeight="1" x14ac:dyDescent="0.2">
      <c r="A16" s="58" t="s">
        <v>21</v>
      </c>
      <c r="B16" s="59"/>
      <c r="C16" s="66">
        <v>44166</v>
      </c>
      <c r="D16" s="272" t="s">
        <v>22</v>
      </c>
      <c r="E16" s="272"/>
      <c r="F16" s="273"/>
      <c r="G16" s="51">
        <f>IF(C16="","",NETWORKDAYS(C16,EOMONTH(C16,0)))</f>
        <v>23</v>
      </c>
      <c r="H16" s="52"/>
      <c r="J16" s="61" t="s">
        <v>3</v>
      </c>
      <c r="R16" s="230" t="str">
        <f>+A16</f>
        <v>Période de décompte (mois)</v>
      </c>
      <c r="S16" s="231"/>
      <c r="T16" s="231"/>
      <c r="U16" s="222">
        <f>IF(ISBLANK(C16),"",+C16)</f>
        <v>44166</v>
      </c>
      <c r="V16" s="222"/>
      <c r="W16" s="130"/>
      <c r="X16" s="130"/>
      <c r="Y16" s="130"/>
      <c r="Z16" s="130"/>
      <c r="AA16" s="130"/>
      <c r="AB16" s="130"/>
    </row>
    <row r="17" spans="1:28" s="6" customFormat="1" ht="15" x14ac:dyDescent="0.2">
      <c r="A17" s="253" t="str">
        <f>IF(OR(I17=I18,I17="",I18=""),"",J17)</f>
        <v/>
      </c>
      <c r="B17" s="253"/>
      <c r="C17" s="253"/>
      <c r="D17" s="253"/>
      <c r="E17" s="253"/>
      <c r="F17" s="253"/>
      <c r="G17" s="3"/>
      <c r="H17" s="3"/>
      <c r="I17" s="63" t="str">
        <f>IF(C16="","",TEXT(C16,"MM"))</f>
        <v>12</v>
      </c>
      <c r="J17" s="62" t="s">
        <v>43</v>
      </c>
      <c r="R17" s="112"/>
      <c r="S17" s="112"/>
      <c r="T17" s="112"/>
      <c r="U17" s="132"/>
      <c r="V17" s="112"/>
      <c r="W17" s="112"/>
      <c r="X17" s="112"/>
      <c r="Y17" s="112"/>
      <c r="Z17" s="112"/>
      <c r="AA17" s="112"/>
      <c r="AB17" s="112"/>
    </row>
    <row r="18" spans="1:28" ht="36.6" customHeight="1" x14ac:dyDescent="0.2">
      <c r="A18" s="277" t="s">
        <v>88</v>
      </c>
      <c r="B18" s="278"/>
      <c r="C18" s="278"/>
      <c r="D18" s="278"/>
      <c r="E18" s="278"/>
      <c r="F18" s="279"/>
      <c r="I18" s="47" t="str">
        <f>IF(C19="","",TEXT(C19,"MM"))</f>
        <v/>
      </c>
      <c r="L18" s="49"/>
      <c r="R18" s="212" t="s">
        <v>106</v>
      </c>
      <c r="S18" s="212"/>
      <c r="T18" s="212"/>
      <c r="U18" s="212"/>
      <c r="V18" s="212"/>
      <c r="W18" s="212"/>
      <c r="X18" s="212"/>
      <c r="Y18" s="212"/>
      <c r="Z18" s="212"/>
      <c r="AA18" s="212"/>
      <c r="AB18" s="212"/>
    </row>
    <row r="19" spans="1:28" ht="22.9" customHeight="1" x14ac:dyDescent="0.2">
      <c r="A19" s="41"/>
      <c r="B19" s="40" t="s">
        <v>23</v>
      </c>
      <c r="C19" s="46"/>
      <c r="D19" s="40" t="s">
        <v>24</v>
      </c>
      <c r="E19" s="281"/>
      <c r="F19" s="282"/>
      <c r="G19" s="64">
        <f>IF(AND(C19&gt;0,E19&gt;0),NETWORKDAYS(C19,E19),G16)</f>
        <v>23</v>
      </c>
      <c r="I19" s="47" t="str">
        <f>IF(E19="","",TEXT(E19,"MM"))</f>
        <v/>
      </c>
      <c r="R19" s="212"/>
      <c r="S19" s="212"/>
      <c r="T19" s="212"/>
      <c r="U19" s="212"/>
      <c r="V19" s="212"/>
      <c r="W19" s="212"/>
      <c r="X19" s="212"/>
      <c r="Y19" s="212"/>
      <c r="Z19" s="212"/>
      <c r="AA19" s="212"/>
      <c r="AB19" s="212"/>
    </row>
    <row r="20" spans="1:28" ht="19.149999999999999" customHeight="1" x14ac:dyDescent="0.2">
      <c r="A20" s="42"/>
      <c r="B20" s="43"/>
      <c r="C20" s="44"/>
      <c r="D20" s="43"/>
      <c r="E20" s="48"/>
      <c r="F20" s="45">
        <f>IF(I18=I19,G19,J20)</f>
        <v>23</v>
      </c>
      <c r="G20" s="60"/>
      <c r="J20" s="187" t="s">
        <v>44</v>
      </c>
      <c r="R20" s="212"/>
      <c r="S20" s="212"/>
      <c r="T20" s="212"/>
      <c r="U20" s="212"/>
      <c r="V20" s="212"/>
      <c r="W20" s="212"/>
      <c r="X20" s="212"/>
      <c r="Y20" s="212"/>
      <c r="Z20" s="212"/>
      <c r="AA20" s="212"/>
      <c r="AB20" s="212"/>
    </row>
    <row r="21" spans="1:28" ht="17.45" customHeight="1" x14ac:dyDescent="0.2">
      <c r="A21" s="243" t="s">
        <v>94</v>
      </c>
      <c r="B21" s="243"/>
      <c r="C21" s="243"/>
      <c r="D21" s="243"/>
      <c r="E21" s="243"/>
      <c r="F21" s="243"/>
      <c r="G21" s="60"/>
      <c r="R21" s="154"/>
      <c r="S21" s="154"/>
      <c r="T21" s="154"/>
      <c r="U21" s="154"/>
      <c r="V21" s="250" t="s">
        <v>63</v>
      </c>
      <c r="W21" s="250"/>
      <c r="X21" s="250"/>
      <c r="Y21" s="250"/>
      <c r="Z21" s="250"/>
      <c r="AA21" s="154"/>
      <c r="AB21" s="154"/>
    </row>
    <row r="22" spans="1:28" ht="24" customHeight="1" x14ac:dyDescent="0.2">
      <c r="A22" s="244"/>
      <c r="B22" s="244"/>
      <c r="C22" s="244"/>
      <c r="D22" s="244"/>
      <c r="E22" s="244"/>
      <c r="F22" s="244"/>
      <c r="G22" s="3"/>
      <c r="V22" s="250"/>
      <c r="W22" s="250"/>
      <c r="X22" s="250"/>
      <c r="Y22" s="250"/>
      <c r="Z22" s="250"/>
    </row>
    <row r="23" spans="1:28" ht="28.5" x14ac:dyDescent="0.2">
      <c r="A23" s="246" t="s">
        <v>25</v>
      </c>
      <c r="B23" s="246"/>
      <c r="C23" s="246"/>
      <c r="D23" s="246"/>
      <c r="E23" s="2"/>
      <c r="F23" s="13"/>
      <c r="G23" s="3"/>
      <c r="R23" s="239" t="str">
        <f>+A23</f>
        <v>Pertes de travail pour raisons économiques</v>
      </c>
      <c r="S23" s="239"/>
      <c r="T23" s="239"/>
      <c r="U23" s="239"/>
      <c r="V23" s="113" t="s">
        <v>7</v>
      </c>
      <c r="W23" s="114"/>
      <c r="X23" s="113" t="s">
        <v>104</v>
      </c>
      <c r="Y23" s="114"/>
      <c r="Z23" s="113" t="s">
        <v>8</v>
      </c>
      <c r="AB23" s="115" t="s">
        <v>64</v>
      </c>
    </row>
    <row r="24" spans="1:28" ht="25.5" customHeight="1" x14ac:dyDescent="0.2">
      <c r="A24" s="280" t="s">
        <v>26</v>
      </c>
      <c r="B24" s="280"/>
      <c r="C24" s="29"/>
      <c r="D24" s="29"/>
      <c r="E24" s="23"/>
      <c r="F24" s="141">
        <f>+AB24</f>
        <v>0</v>
      </c>
      <c r="G24" s="3"/>
      <c r="R24" s="248" t="str">
        <f>+A24</f>
        <v>Nombre de travailleurs ayants droit</v>
      </c>
      <c r="S24" s="248"/>
      <c r="T24" s="248"/>
      <c r="U24" s="249"/>
      <c r="V24" s="141">
        <f>VLOOKUP(V$23,'Attribution aux cat. de salaire'!$A$80:$L$82,4,FALSE)</f>
        <v>0</v>
      </c>
      <c r="W24" s="116"/>
      <c r="X24" s="141">
        <f>VLOOKUP(X$23,'Attribution aux cat. de salaire'!$A$80:$L$82,4,FALSE)</f>
        <v>0</v>
      </c>
      <c r="Y24" s="116"/>
      <c r="Z24" s="141">
        <f>VLOOKUP(Z$23,'Attribution aux cat. de salaire'!$A$80:$L$82,4,FALSE)</f>
        <v>0</v>
      </c>
      <c r="AA24" s="116"/>
      <c r="AB24" s="141">
        <f>SUM(V24,X24,Z24)</f>
        <v>0</v>
      </c>
    </row>
    <row r="25" spans="1:28" ht="25.5" customHeight="1" x14ac:dyDescent="0.2">
      <c r="A25" s="23" t="s">
        <v>27</v>
      </c>
      <c r="B25" s="23"/>
      <c r="C25" s="29"/>
      <c r="D25" s="185"/>
      <c r="E25" s="186"/>
      <c r="F25" s="202">
        <f>+AB25</f>
        <v>0</v>
      </c>
      <c r="G25" s="3"/>
      <c r="I25" s="187" t="s">
        <v>32</v>
      </c>
      <c r="J25" s="201"/>
      <c r="K25" s="34"/>
      <c r="O25" s="5"/>
      <c r="R25" s="248" t="str">
        <f>+A25</f>
        <v>Nombre de travailleurs concernés par la réduction de l’horaire de travail (RHT)</v>
      </c>
      <c r="S25" s="248"/>
      <c r="T25" s="248"/>
      <c r="U25" s="249"/>
      <c r="V25" s="141">
        <f>VLOOKUP(V$23,'Attribution aux cat. de salaire'!$A$80:$L$82,5,FALSE)</f>
        <v>0</v>
      </c>
      <c r="W25" s="116"/>
      <c r="X25" s="141">
        <f>VLOOKUP(X$23,'Attribution aux cat. de salaire'!$A$80:$L$82,5,FALSE)</f>
        <v>0</v>
      </c>
      <c r="Y25" s="116"/>
      <c r="Z25" s="141">
        <f>VLOOKUP(Z$23,'Attribution aux cat. de salaire'!$A$80:$L$82,5,FALSE)</f>
        <v>0</v>
      </c>
      <c r="AA25" s="116"/>
      <c r="AB25" s="202">
        <f>IF(SUM(V25,X25,Z25)&gt;AB24,I25,SUM(V25,X25,Z25))</f>
        <v>0</v>
      </c>
    </row>
    <row r="26" spans="1:28" ht="25.5" customHeight="1" x14ac:dyDescent="0.2">
      <c r="A26" s="172"/>
      <c r="B26" s="29"/>
      <c r="C26" s="29"/>
      <c r="D26" s="29"/>
      <c r="E26" s="23"/>
      <c r="F26" s="185"/>
      <c r="G26" s="197">
        <f>IF(X26="---",0,+X26/5*F20)</f>
        <v>0</v>
      </c>
      <c r="L26" s="71"/>
      <c r="M26" s="71"/>
      <c r="N26" s="71"/>
      <c r="O26" s="71"/>
      <c r="P26" s="71"/>
      <c r="Q26" s="71"/>
      <c r="R26" s="251" t="s">
        <v>93</v>
      </c>
      <c r="S26" s="251"/>
      <c r="T26" s="251"/>
      <c r="U26" s="251"/>
      <c r="V26" s="116"/>
      <c r="W26" s="116"/>
      <c r="X26" s="117" t="str">
        <f>+'Attribution aux cat. de salaire'!F81</f>
        <v>---</v>
      </c>
      <c r="Y26" s="116"/>
      <c r="Z26" s="116"/>
      <c r="AA26" s="116"/>
      <c r="AB26" s="116"/>
    </row>
    <row r="27" spans="1:28" ht="25.5" customHeight="1" x14ac:dyDescent="0.2">
      <c r="A27" s="240" t="s">
        <v>28</v>
      </c>
      <c r="B27" s="240"/>
      <c r="C27" s="240"/>
      <c r="D27" s="240"/>
      <c r="E27" s="12" t="s">
        <v>29</v>
      </c>
      <c r="F27" s="142">
        <f>+AB27</f>
        <v>0</v>
      </c>
      <c r="G27" s="7"/>
      <c r="O27" s="56"/>
      <c r="P27" s="56"/>
      <c r="Q27" s="56"/>
      <c r="R27" s="248" t="str">
        <f>+A27</f>
        <v>Somme globale des heures à effectuer normalement pour tous les travailleurs ayants droit</v>
      </c>
      <c r="S27" s="248"/>
      <c r="T27" s="248"/>
      <c r="U27" s="249"/>
      <c r="V27" s="142">
        <f>VLOOKUP(V$23,'Attribution aux cat. de salaire'!$A$80:$L$82,7,FALSE)</f>
        <v>0</v>
      </c>
      <c r="W27" s="116"/>
      <c r="X27" s="142">
        <f>VLOOKUP(X$23,'Attribution aux cat. de salaire'!$A$80:$L$82,7,FALSE)</f>
        <v>0</v>
      </c>
      <c r="Y27" s="116"/>
      <c r="Z27" s="142">
        <f>VLOOKUP(Z$23,'Attribution aux cat. de salaire'!$A$80:$L$82,7,FALSE)</f>
        <v>0</v>
      </c>
      <c r="AA27" s="116"/>
      <c r="AB27" s="142">
        <f>SUM(V27,X27,Z27)</f>
        <v>0</v>
      </c>
    </row>
    <row r="28" spans="1:28" ht="25.5" customHeight="1" x14ac:dyDescent="0.2">
      <c r="A28" s="240" t="s">
        <v>30</v>
      </c>
      <c r="B28" s="240"/>
      <c r="C28" s="240"/>
      <c r="D28" s="240"/>
      <c r="E28" s="12" t="s">
        <v>29</v>
      </c>
      <c r="F28" s="142">
        <f>+AB28</f>
        <v>0</v>
      </c>
      <c r="G28" s="7"/>
      <c r="O28" s="56"/>
      <c r="P28" s="56"/>
      <c r="Q28" s="56"/>
      <c r="R28" s="248" t="str">
        <f>+A28</f>
        <v>Somme des heures perdues pour des raisons économiques pour tous les travailleurs concernés par la RHT</v>
      </c>
      <c r="S28" s="248"/>
      <c r="T28" s="248"/>
      <c r="U28" s="249"/>
      <c r="V28" s="142">
        <f>VLOOKUP(V$23,'Attribution aux cat. de salaire'!$A$80:$L$82,8,FALSE)</f>
        <v>0</v>
      </c>
      <c r="W28" s="116"/>
      <c r="X28" s="142">
        <f>VLOOKUP(X$23,'Attribution aux cat. de salaire'!$A$80:$L$82,8,FALSE)</f>
        <v>0</v>
      </c>
      <c r="Y28" s="116"/>
      <c r="Z28" s="142">
        <f>VLOOKUP(Z$23,'Attribution aux cat. de salaire'!$A$80:$L$82,8,FALSE)</f>
        <v>0</v>
      </c>
      <c r="AA28" s="116"/>
      <c r="AB28" s="142">
        <f>SUM(V28,X28,Z28)</f>
        <v>0</v>
      </c>
    </row>
    <row r="29" spans="1:28" ht="25.5" customHeight="1" x14ac:dyDescent="0.2">
      <c r="A29" s="271" t="s">
        <v>31</v>
      </c>
      <c r="B29" s="271"/>
      <c r="C29" s="271"/>
      <c r="D29" s="271"/>
      <c r="E29" s="12"/>
      <c r="F29" s="28">
        <f>+AB29</f>
        <v>0</v>
      </c>
      <c r="G29" s="8"/>
      <c r="J29" s="187" t="s">
        <v>33</v>
      </c>
      <c r="O29" s="56"/>
      <c r="P29" s="56"/>
      <c r="Q29" s="56"/>
      <c r="R29" s="248" t="str">
        <f>+A29</f>
        <v>Pourcentage de la perte de travail pour des raisons économiques</v>
      </c>
      <c r="S29" s="248"/>
      <c r="T29" s="248"/>
      <c r="U29" s="249"/>
      <c r="V29" s="143">
        <f>IF(V28=0,0,IF(V28&gt;V27,$J29,V28/V27))</f>
        <v>0</v>
      </c>
      <c r="W29" s="116"/>
      <c r="X29" s="143">
        <f>IF(X28=0,0,IF(X28&gt;X27,$J29,X28/X27))</f>
        <v>0</v>
      </c>
      <c r="Y29" s="116"/>
      <c r="Z29" s="143">
        <f>IF(Z28=0,0,IF(Z28&gt;Z27,$J29,Z28/Z27))</f>
        <v>0</v>
      </c>
      <c r="AA29" s="116"/>
      <c r="AB29" s="143">
        <f>IF(AB28=0,0,IF(OR(ISTEXT(V29),ISTEXT(X29),ISTEXT(Z29)),$J29,IF(AB28&gt;AB27,$J29,AB28/AB27)))</f>
        <v>0</v>
      </c>
    </row>
    <row r="30" spans="1:28" ht="28.9" customHeight="1" x14ac:dyDescent="0.2">
      <c r="A30" s="294" t="s">
        <v>89</v>
      </c>
      <c r="B30" s="294"/>
      <c r="C30" s="294"/>
      <c r="D30" s="294"/>
      <c r="E30" s="294"/>
      <c r="F30" s="294"/>
      <c r="G30" s="9"/>
      <c r="V30" s="116"/>
      <c r="W30" s="116"/>
      <c r="X30" s="116"/>
      <c r="Y30" s="116"/>
      <c r="Z30" s="116"/>
      <c r="AA30" s="116"/>
      <c r="AB30" s="116"/>
    </row>
    <row r="31" spans="1:28" ht="25.5" customHeight="1" x14ac:dyDescent="0.2">
      <c r="A31" s="246" t="s">
        <v>34</v>
      </c>
      <c r="B31" s="246"/>
      <c r="C31" s="246"/>
      <c r="D31" s="246"/>
      <c r="E31" s="2"/>
      <c r="F31" s="13"/>
      <c r="G31" s="171"/>
      <c r="I31" s="245"/>
      <c r="J31" s="245"/>
      <c r="K31" s="245"/>
      <c r="R31" s="239" t="str">
        <f>+A31</f>
        <v>Perte de gain</v>
      </c>
      <c r="S31" s="239"/>
      <c r="T31" s="239"/>
      <c r="U31" s="239"/>
      <c r="V31" s="116"/>
      <c r="W31" s="116"/>
      <c r="X31" s="116"/>
      <c r="Y31" s="116"/>
      <c r="Z31" s="116"/>
      <c r="AA31" s="116"/>
      <c r="AB31" s="116"/>
    </row>
    <row r="32" spans="1:28" ht="33.6" customHeight="1" x14ac:dyDescent="0.2">
      <c r="A32" s="247" t="s">
        <v>35</v>
      </c>
      <c r="B32" s="247"/>
      <c r="C32" s="247"/>
      <c r="D32" s="247"/>
      <c r="E32" s="14" t="s">
        <v>36</v>
      </c>
      <c r="F32" s="142">
        <f>+AB32</f>
        <v>0</v>
      </c>
      <c r="G32" s="3"/>
      <c r="R32" s="248" t="str">
        <f>+A32</f>
        <v>Somme des salaires soumis aux cotisations AVS de tous les travailleurs ayants droit
(max. 12'350 francs par personne)</v>
      </c>
      <c r="S32" s="248"/>
      <c r="T32" s="248"/>
      <c r="U32" s="249"/>
      <c r="V32" s="142">
        <f>VLOOKUP(V$23,'Attribution aux cat. de salaire'!$A$80:$L$82,11,FALSE)</f>
        <v>0</v>
      </c>
      <c r="W32" s="116"/>
      <c r="X32" s="142">
        <f>VLOOKUP(X$23,'Attribution aux cat. de salaire'!$A$80:$L$82,11,FALSE)</f>
        <v>0</v>
      </c>
      <c r="Y32" s="116"/>
      <c r="Z32" s="142">
        <f>VLOOKUP(Z$23,'Attribution aux cat. de salaire'!$A$80:$L$82,11,FALSE)</f>
        <v>0</v>
      </c>
      <c r="AA32" s="116"/>
      <c r="AB32" s="142">
        <f t="shared" ref="AB32" si="2">SUM(V32,X32,Z32)</f>
        <v>0</v>
      </c>
    </row>
    <row r="33" spans="1:28" ht="25.5" customHeight="1" x14ac:dyDescent="0.2">
      <c r="A33" s="240" t="s">
        <v>37</v>
      </c>
      <c r="B33" s="240"/>
      <c r="C33" s="240"/>
      <c r="D33" s="240"/>
      <c r="E33" s="14" t="s">
        <v>36</v>
      </c>
      <c r="F33" s="11">
        <f>+AB33</f>
        <v>0</v>
      </c>
      <c r="G33" s="241"/>
      <c r="H33" s="242"/>
      <c r="R33" s="248" t="str">
        <f>+A33</f>
        <v>Somme des salaires pour les heures perdues (% de la perte de travail pour des raisons économiques)</v>
      </c>
      <c r="S33" s="248"/>
      <c r="T33" s="248"/>
      <c r="U33" s="249"/>
      <c r="V33" s="118">
        <f>IF(ISTEXT(V29),"",ROUND(IF(OR(V32="",V32&gt;V24*12350),"",V32*V29)*20,0)/20)</f>
        <v>0</v>
      </c>
      <c r="X33" s="118">
        <f>IF(ISTEXT(X29),"",ROUND(IF(OR(X32="",X32&gt;X24*12350),"",X32*X29)*20,0)/20)</f>
        <v>0</v>
      </c>
      <c r="Z33" s="118">
        <f>IF(ISTEXT(Z29),"",ROUND(IF(OR(Z32="",Z32&gt;Z24*12350),"",Z32*Z29)*20,0)/20)</f>
        <v>0</v>
      </c>
      <c r="AB33" s="118">
        <f>IF(OR(ISTEXT(V33),ISTEXT(X33),ISTEXT(Z33)),"",SUM(V33,X33,Z33))</f>
        <v>0</v>
      </c>
    </row>
    <row r="34" spans="1:28" ht="26.45" customHeight="1" x14ac:dyDescent="0.2">
      <c r="A34" s="298" t="str">
        <f>IF(F32&gt;F24*12350,J34,"")</f>
        <v/>
      </c>
      <c r="B34" s="299"/>
      <c r="C34" s="299"/>
      <c r="D34" s="299"/>
      <c r="E34" s="299"/>
      <c r="F34" s="299"/>
      <c r="G34" s="3"/>
      <c r="J34" s="187" t="s">
        <v>38</v>
      </c>
    </row>
    <row r="35" spans="1:28" ht="25.5" customHeight="1" x14ac:dyDescent="0.2">
      <c r="A35" s="246" t="s">
        <v>39</v>
      </c>
      <c r="B35" s="246"/>
      <c r="C35" s="246"/>
      <c r="D35" s="246"/>
      <c r="E35" s="2"/>
      <c r="F35" s="13"/>
      <c r="G35" s="171"/>
      <c r="R35" s="239" t="str">
        <f>A35</f>
        <v>Calcul de l’indemnité</v>
      </c>
      <c r="S35" s="239"/>
      <c r="T35" s="286" t="s">
        <v>65</v>
      </c>
      <c r="U35" s="286"/>
      <c r="V35" s="131">
        <v>1</v>
      </c>
      <c r="W35" s="112"/>
      <c r="X35" s="131" t="str">
        <f>IF(ISERROR(+X36/X33),"",+X36/X33)</f>
        <v/>
      </c>
      <c r="Y35" s="112"/>
      <c r="Z35" s="131">
        <v>0.8</v>
      </c>
      <c r="AA35" s="112"/>
      <c r="AB35" s="131"/>
    </row>
    <row r="36" spans="1:28" ht="25.5" customHeight="1" x14ac:dyDescent="0.2">
      <c r="A36" s="271" t="s">
        <v>40</v>
      </c>
      <c r="B36" s="271"/>
      <c r="C36" s="271"/>
      <c r="D36" s="271"/>
      <c r="E36" s="14" t="s">
        <v>36</v>
      </c>
      <c r="F36" s="11">
        <f>+AB36</f>
        <v>0</v>
      </c>
      <c r="R36" s="248" t="str">
        <f>+A36</f>
        <v>Indemnité de la somme des salaires pour les heures perdues</v>
      </c>
      <c r="S36" s="248"/>
      <c r="T36" s="248"/>
      <c r="U36" s="249"/>
      <c r="V36" s="118">
        <f>IF(ISTEXT(V33),"",ROUND(V33*V35*20,0)/20)</f>
        <v>0</v>
      </c>
      <c r="X36" s="118">
        <f>IF(ISTEXT(X33),"",IF(OR(G26=0,ISTEXT(X29)),0,3470/(X26/5*G16)*X28))</f>
        <v>0</v>
      </c>
      <c r="Z36" s="118">
        <f>IF(ISTEXT(Z33),"",ROUND(Z33*Z35*20,0)/20)</f>
        <v>0</v>
      </c>
      <c r="AB36" s="118">
        <f>IF(OR(ISTEXT(V36),ISTEXT(X36),ISTEXT(Z36)),"",SUM(V36,X36,Z36))</f>
        <v>0</v>
      </c>
    </row>
    <row r="37" spans="1:28" ht="31.5" customHeight="1" thickBot="1" x14ac:dyDescent="0.25">
      <c r="A37" s="292" t="str">
        <f>IF(ISBLANK(C16),"",TEXT(VLOOKUP($C$16,$H$9:$I$12,2,FALSE),"0.000%"))&amp;" de cotisations employeur aux assurances sociales (AVS/AI/APG/AC)"</f>
        <v>6.375% de cotisations employeur aux assurances sociales (AVS/AI/APG/AC)</v>
      </c>
      <c r="B37" s="292"/>
      <c r="C37" s="292"/>
      <c r="D37" s="292"/>
      <c r="E37" s="14" t="s">
        <v>0</v>
      </c>
      <c r="F37" s="16">
        <f>+AB37</f>
        <v>0</v>
      </c>
      <c r="G37" s="283"/>
      <c r="H37" s="284"/>
      <c r="J37" s="187" t="s">
        <v>41</v>
      </c>
      <c r="R37" s="248" t="str">
        <f>+A37</f>
        <v>6.375% de cotisations employeur aux assurances sociales (AVS/AI/APG/AC)</v>
      </c>
      <c r="S37" s="248"/>
      <c r="T37" s="248"/>
      <c r="U37" s="249"/>
      <c r="V37" s="119">
        <f>ROUND(IF(V36=0,0,V33*VLOOKUP($C$16,$H$9:$I$12,2,FALSE))*20,0)/20</f>
        <v>0</v>
      </c>
      <c r="X37" s="119">
        <f>ROUND(IF(X36=0,0,X33*VLOOKUP($C$16,$H$9:$I$12,2,FALSE))*20,0)/20</f>
        <v>0</v>
      </c>
      <c r="Z37" s="119">
        <f>ROUND(IF(Z36=0,0,Z33*VLOOKUP($C$16,$H$9:$I$12,2,FALSE))*20,0)/20</f>
        <v>0</v>
      </c>
      <c r="AB37" s="119">
        <f t="shared" ref="AB37" si="3">SUM(V37,X37,Z37)</f>
        <v>0</v>
      </c>
    </row>
    <row r="38" spans="1:28" ht="44.45" customHeight="1" thickBot="1" x14ac:dyDescent="0.25">
      <c r="A38" s="54" t="s">
        <v>90</v>
      </c>
      <c r="B38" s="55"/>
      <c r="C38" s="289" t="e">
        <f>IF(-#REF!&gt;=F36,J39,"")</f>
        <v>#REF!</v>
      </c>
      <c r="D38" s="289"/>
      <c r="E38" s="15" t="s">
        <v>0</v>
      </c>
      <c r="F38" s="27" t="str">
        <f>+AB38</f>
        <v>% mini. heures perdues non atteint</v>
      </c>
      <c r="G38" s="287"/>
      <c r="H38" s="284"/>
      <c r="J38" s="31" t="s">
        <v>42</v>
      </c>
      <c r="V38" s="120">
        <f>ROUND(SUM(V36:V37)*20,0)/20</f>
        <v>0</v>
      </c>
      <c r="X38" s="120">
        <f>ROUND(SUM(X36:X37)*20,0)/20</f>
        <v>0</v>
      </c>
      <c r="Z38" s="120">
        <f>ROUND(SUM(Z36:Z37)*20,0)/20</f>
        <v>0</v>
      </c>
      <c r="AB38" s="120" t="str">
        <f>IF(OR(ISTEXT(F20),AND(C19*E19&gt;0,OR(I17&lt;&gt;I18,I17&lt;&gt;I19))),$J$17,IF(SUM(V25,X25,Z25)&gt;AB24,$I$25,IF(AB29&lt;0.1,$J38,ROUND(SUM(AB36:AB37)*20,0)/20)))</f>
        <v>% mini. heures perdues non atteint</v>
      </c>
    </row>
    <row r="39" spans="1:28" ht="18" customHeight="1" x14ac:dyDescent="0.2">
      <c r="A39" s="1"/>
      <c r="B39" s="1"/>
      <c r="C39" s="1"/>
      <c r="D39" s="1"/>
      <c r="E39" s="1"/>
      <c r="F39" s="188"/>
      <c r="J39" s="187" t="s">
        <v>41</v>
      </c>
    </row>
    <row r="40" spans="1:28" x14ac:dyDescent="0.2">
      <c r="A40" s="189" t="s">
        <v>45</v>
      </c>
      <c r="B40" s="35"/>
      <c r="C40" s="35"/>
      <c r="D40" s="35"/>
      <c r="E40" s="35"/>
      <c r="F40" s="190"/>
      <c r="I40" s="31"/>
      <c r="J40" s="31" t="s">
        <v>42</v>
      </c>
      <c r="K40" s="31"/>
      <c r="L40" s="31"/>
      <c r="M40" s="31"/>
      <c r="R40"/>
      <c r="S40"/>
      <c r="T40"/>
      <c r="U40"/>
      <c r="V40"/>
      <c r="W40"/>
      <c r="X40"/>
      <c r="Y40"/>
      <c r="Z40"/>
      <c r="AA40"/>
      <c r="AB40"/>
    </row>
    <row r="41" spans="1:28" ht="128.44999999999999" customHeight="1" x14ac:dyDescent="0.2">
      <c r="A41" s="290" t="s">
        <v>46</v>
      </c>
      <c r="B41" s="290"/>
      <c r="C41" s="290"/>
      <c r="D41" s="290"/>
      <c r="E41" s="290"/>
      <c r="F41" s="290"/>
      <c r="R41"/>
      <c r="S41"/>
      <c r="T41"/>
      <c r="U41"/>
      <c r="V41"/>
      <c r="W41"/>
      <c r="X41"/>
      <c r="Y41"/>
      <c r="Z41"/>
      <c r="AA41"/>
      <c r="AB41"/>
    </row>
    <row r="42" spans="1:28" ht="6" customHeight="1" x14ac:dyDescent="0.2">
      <c r="A42" s="1"/>
      <c r="B42" s="1"/>
      <c r="C42" s="1"/>
      <c r="D42" s="1"/>
      <c r="E42" s="1"/>
      <c r="F42" s="10"/>
      <c r="R42"/>
      <c r="S42"/>
      <c r="T42"/>
      <c r="U42"/>
      <c r="V42"/>
      <c r="W42"/>
      <c r="X42"/>
      <c r="Y42"/>
      <c r="Z42"/>
      <c r="AA42"/>
      <c r="AB42"/>
    </row>
    <row r="43" spans="1:28" x14ac:dyDescent="0.2">
      <c r="A43" s="189" t="s">
        <v>47</v>
      </c>
      <c r="B43" s="35"/>
      <c r="C43" s="35"/>
      <c r="D43" s="35"/>
      <c r="E43" s="35"/>
      <c r="F43" s="190"/>
      <c r="I43" s="31"/>
      <c r="J43" s="31"/>
      <c r="K43" s="31"/>
      <c r="L43" s="31"/>
      <c r="M43" s="31"/>
      <c r="R43"/>
      <c r="S43"/>
      <c r="T43"/>
      <c r="U43"/>
      <c r="V43"/>
      <c r="W43"/>
      <c r="X43"/>
      <c r="Y43"/>
      <c r="Z43"/>
      <c r="AA43"/>
      <c r="AB43"/>
    </row>
    <row r="44" spans="1:28" ht="195" customHeight="1" x14ac:dyDescent="0.2">
      <c r="A44" s="290" t="s">
        <v>48</v>
      </c>
      <c r="B44" s="290"/>
      <c r="C44" s="290"/>
      <c r="D44" s="290"/>
      <c r="E44" s="290"/>
      <c r="F44" s="290"/>
      <c r="R44"/>
      <c r="S44"/>
      <c r="T44"/>
      <c r="U44"/>
      <c r="V44"/>
      <c r="W44"/>
      <c r="X44"/>
      <c r="Y44"/>
      <c r="Z44"/>
      <c r="AA44"/>
      <c r="AB44"/>
    </row>
    <row r="45" spans="1:28" ht="6" customHeight="1" x14ac:dyDescent="0.2">
      <c r="A45" s="1"/>
      <c r="B45" s="1"/>
      <c r="C45" s="1"/>
      <c r="D45" s="1"/>
      <c r="E45" s="1"/>
      <c r="F45" s="10"/>
      <c r="R45"/>
      <c r="S45"/>
      <c r="T45"/>
      <c r="U45"/>
      <c r="V45"/>
      <c r="W45"/>
      <c r="X45"/>
      <c r="Y45"/>
      <c r="Z45"/>
      <c r="AA45"/>
      <c r="AB45"/>
    </row>
    <row r="46" spans="1:28" s="31" customFormat="1" x14ac:dyDescent="0.2">
      <c r="A46" s="39" t="s">
        <v>91</v>
      </c>
      <c r="B46" s="36"/>
      <c r="C46" s="36"/>
      <c r="D46" s="36"/>
      <c r="E46" s="36"/>
      <c r="F46" s="37"/>
      <c r="G46" s="30"/>
      <c r="H46" s="30"/>
    </row>
    <row r="47" spans="1:28" s="31" customFormat="1" ht="71.25" customHeight="1" x14ac:dyDescent="0.2">
      <c r="A47" s="285" t="s">
        <v>92</v>
      </c>
      <c r="B47" s="285"/>
      <c r="C47" s="285"/>
      <c r="D47" s="285"/>
      <c r="E47" s="285"/>
      <c r="F47" s="285"/>
      <c r="G47" s="30"/>
      <c r="H47" s="30"/>
    </row>
    <row r="48" spans="1:28" s="31" customFormat="1" ht="79.150000000000006" customHeight="1" x14ac:dyDescent="0.2">
      <c r="A48" s="285" t="s">
        <v>60</v>
      </c>
      <c r="B48" s="285"/>
      <c r="C48" s="285"/>
      <c r="D48" s="285"/>
      <c r="E48" s="285"/>
      <c r="F48" s="285"/>
      <c r="G48" s="30"/>
      <c r="H48" s="30"/>
      <c r="I48"/>
      <c r="J48"/>
      <c r="K48"/>
      <c r="L48"/>
      <c r="M48"/>
    </row>
    <row r="49" spans="1:29" ht="6" customHeight="1" x14ac:dyDescent="0.2">
      <c r="A49" s="1"/>
      <c r="B49" s="1"/>
      <c r="C49" s="1"/>
      <c r="D49" s="1"/>
      <c r="E49" s="1"/>
      <c r="F49" s="10"/>
      <c r="R49"/>
      <c r="S49"/>
      <c r="T49"/>
      <c r="U49"/>
      <c r="V49"/>
      <c r="W49"/>
      <c r="X49"/>
      <c r="Y49"/>
      <c r="Z49"/>
      <c r="AA49"/>
      <c r="AB49"/>
    </row>
    <row r="50" spans="1:29" x14ac:dyDescent="0.2">
      <c r="A50" s="189" t="s">
        <v>49</v>
      </c>
      <c r="B50" s="35"/>
      <c r="C50" s="35"/>
      <c r="D50" s="35"/>
      <c r="E50" s="35"/>
      <c r="F50" s="190"/>
      <c r="I50" s="31"/>
      <c r="J50" s="31"/>
      <c r="K50" s="31"/>
      <c r="L50" s="31"/>
      <c r="M50" s="31"/>
      <c r="R50"/>
      <c r="S50"/>
      <c r="T50"/>
      <c r="U50"/>
      <c r="V50"/>
      <c r="W50"/>
      <c r="X50"/>
      <c r="Y50"/>
      <c r="Z50"/>
      <c r="AA50"/>
      <c r="AB50"/>
    </row>
    <row r="51" spans="1:29" ht="57" customHeight="1" x14ac:dyDescent="0.2">
      <c r="A51" s="288" t="s">
        <v>50</v>
      </c>
      <c r="B51" s="288"/>
      <c r="C51" s="288"/>
      <c r="D51" s="288"/>
      <c r="E51" s="288"/>
      <c r="F51" s="288"/>
      <c r="R51"/>
      <c r="S51"/>
      <c r="T51"/>
      <c r="U51"/>
      <c r="V51"/>
      <c r="W51"/>
      <c r="X51"/>
      <c r="Y51"/>
      <c r="Z51"/>
      <c r="AA51"/>
      <c r="AB51"/>
    </row>
    <row r="52" spans="1:29" ht="6" customHeight="1" x14ac:dyDescent="0.2">
      <c r="A52" s="1"/>
      <c r="B52" s="1"/>
      <c r="C52" s="1"/>
      <c r="D52" s="1"/>
      <c r="E52" s="1"/>
      <c r="F52" s="10"/>
      <c r="R52"/>
      <c r="S52"/>
      <c r="T52"/>
      <c r="U52"/>
      <c r="V52"/>
      <c r="W52"/>
      <c r="X52"/>
      <c r="Y52"/>
      <c r="Z52"/>
      <c r="AA52"/>
      <c r="AB52"/>
    </row>
    <row r="53" spans="1:29" x14ac:dyDescent="0.2">
      <c r="A53" s="291" t="s">
        <v>51</v>
      </c>
      <c r="B53" s="291"/>
      <c r="C53" s="291"/>
      <c r="D53" s="291"/>
      <c r="E53" s="291"/>
      <c r="F53" s="291"/>
      <c r="I53" s="31"/>
      <c r="J53" s="31"/>
      <c r="K53" s="31"/>
      <c r="L53" s="31"/>
      <c r="M53" s="31"/>
      <c r="R53"/>
      <c r="S53"/>
      <c r="T53"/>
      <c r="U53"/>
      <c r="V53"/>
      <c r="W53"/>
      <c r="X53"/>
      <c r="Y53"/>
      <c r="Z53"/>
      <c r="AA53"/>
      <c r="AB53"/>
    </row>
    <row r="54" spans="1:29" ht="42.75" customHeight="1" x14ac:dyDescent="0.2">
      <c r="A54" s="285" t="s">
        <v>52</v>
      </c>
      <c r="B54" s="285"/>
      <c r="C54" s="285"/>
      <c r="D54" s="285"/>
      <c r="E54" s="285"/>
      <c r="F54" s="285"/>
      <c r="I54" s="31"/>
      <c r="J54" s="31"/>
      <c r="K54" s="31"/>
      <c r="L54" s="31"/>
      <c r="M54" s="31"/>
      <c r="R54"/>
      <c r="S54"/>
      <c r="T54"/>
      <c r="U54"/>
      <c r="V54"/>
      <c r="W54"/>
      <c r="X54"/>
      <c r="Y54"/>
      <c r="Z54"/>
      <c r="AA54"/>
      <c r="AB54"/>
    </row>
    <row r="55" spans="1:29" ht="6" customHeight="1" x14ac:dyDescent="0.2">
      <c r="A55" s="1"/>
      <c r="B55" s="1"/>
      <c r="C55" s="1"/>
      <c r="D55" s="1"/>
      <c r="E55" s="1"/>
      <c r="F55" s="10"/>
      <c r="R55"/>
      <c r="S55"/>
      <c r="T55"/>
      <c r="U55"/>
      <c r="V55"/>
      <c r="W55"/>
      <c r="X55"/>
      <c r="Y55"/>
      <c r="Z55"/>
      <c r="AA55"/>
      <c r="AB55"/>
    </row>
    <row r="56" spans="1:29" ht="14.25" customHeight="1" x14ac:dyDescent="0.2">
      <c r="A56" s="285" t="s">
        <v>53</v>
      </c>
      <c r="B56" s="285"/>
      <c r="C56" s="285"/>
      <c r="D56" s="285"/>
      <c r="E56" s="285"/>
      <c r="F56" s="285"/>
      <c r="R56"/>
      <c r="S56"/>
      <c r="T56"/>
      <c r="U56"/>
      <c r="V56"/>
      <c r="W56"/>
      <c r="X56"/>
      <c r="Y56"/>
      <c r="Z56"/>
      <c r="AA56"/>
      <c r="AB56"/>
    </row>
    <row r="57" spans="1:29" x14ac:dyDescent="0.2">
      <c r="A57" s="285"/>
      <c r="B57" s="285"/>
      <c r="C57" s="285"/>
      <c r="D57" s="285"/>
      <c r="E57" s="285"/>
      <c r="F57" s="285"/>
      <c r="I57" s="31"/>
      <c r="J57" s="31"/>
      <c r="K57" s="31"/>
      <c r="L57" s="31"/>
      <c r="M57" s="31"/>
      <c r="R57"/>
      <c r="S57"/>
      <c r="T57"/>
      <c r="U57"/>
      <c r="V57"/>
      <c r="W57"/>
      <c r="X57"/>
      <c r="Y57"/>
      <c r="Z57"/>
      <c r="AA57"/>
      <c r="AB57"/>
    </row>
    <row r="58" spans="1:29" ht="15.75" customHeight="1" x14ac:dyDescent="0.2">
      <c r="A58" s="285"/>
      <c r="B58" s="285"/>
      <c r="C58" s="285"/>
      <c r="D58" s="285"/>
      <c r="E58" s="285"/>
      <c r="F58" s="285"/>
      <c r="I58" s="31"/>
      <c r="J58" s="31"/>
      <c r="K58" s="31"/>
      <c r="L58" s="31"/>
      <c r="M58" s="31"/>
      <c r="R58"/>
      <c r="S58"/>
      <c r="T58"/>
      <c r="U58"/>
      <c r="V58"/>
      <c r="W58"/>
      <c r="X58"/>
      <c r="Y58"/>
      <c r="Z58"/>
      <c r="AA58"/>
      <c r="AB58"/>
    </row>
    <row r="59" spans="1:29" ht="6" customHeight="1" x14ac:dyDescent="0.2">
      <c r="A59" s="1"/>
      <c r="B59" s="1"/>
      <c r="C59" s="1"/>
      <c r="D59" s="1"/>
      <c r="E59" s="1"/>
      <c r="F59" s="10"/>
      <c r="R59"/>
      <c r="S59"/>
      <c r="T59"/>
      <c r="U59"/>
      <c r="V59"/>
      <c r="W59"/>
      <c r="X59"/>
      <c r="Y59"/>
      <c r="Z59"/>
      <c r="AA59"/>
      <c r="AB59"/>
    </row>
    <row r="60" spans="1:29" x14ac:dyDescent="0.2">
      <c r="A60" s="191" t="s">
        <v>54</v>
      </c>
      <c r="B60" s="36"/>
      <c r="C60" s="36"/>
      <c r="D60" s="36"/>
      <c r="E60" s="36"/>
      <c r="F60" s="37"/>
      <c r="I60" s="31"/>
      <c r="J60" s="31"/>
      <c r="K60" s="31"/>
      <c r="L60" s="31"/>
      <c r="M60" s="31"/>
      <c r="R60"/>
      <c r="S60"/>
      <c r="T60"/>
      <c r="U60"/>
      <c r="V60"/>
      <c r="W60"/>
      <c r="X60"/>
      <c r="Y60"/>
      <c r="Z60"/>
      <c r="AA60"/>
      <c r="AB60"/>
    </row>
    <row r="61" spans="1:29" ht="42.75" customHeight="1" x14ac:dyDescent="0.2">
      <c r="A61" s="285" t="s">
        <v>55</v>
      </c>
      <c r="B61" s="285"/>
      <c r="C61" s="285"/>
      <c r="D61" s="285"/>
      <c r="E61" s="285"/>
      <c r="F61" s="285"/>
      <c r="I61" s="31"/>
      <c r="J61" s="31"/>
      <c r="K61" s="31"/>
      <c r="L61" s="31"/>
      <c r="M61" s="31"/>
      <c r="R61"/>
      <c r="S61"/>
      <c r="T61"/>
      <c r="U61"/>
      <c r="V61"/>
      <c r="W61"/>
      <c r="X61"/>
      <c r="Y61"/>
      <c r="Z61"/>
      <c r="AA61"/>
      <c r="AB61"/>
    </row>
    <row r="62" spans="1:29" ht="3" customHeight="1" x14ac:dyDescent="0.2">
      <c r="A62" s="1"/>
      <c r="B62" s="1"/>
      <c r="C62" s="1"/>
      <c r="D62" s="1"/>
      <c r="E62" s="1"/>
      <c r="F62" s="10"/>
      <c r="R62" s="156"/>
      <c r="S62" s="156"/>
      <c r="T62" s="156"/>
      <c r="U62" s="156"/>
      <c r="V62" s="156"/>
      <c r="W62" s="156"/>
      <c r="X62" s="156"/>
      <c r="Y62" s="156"/>
      <c r="Z62" s="156"/>
      <c r="AA62" s="156"/>
      <c r="AB62" s="156"/>
      <c r="AC62" s="156"/>
    </row>
    <row r="63" spans="1:29" ht="27.6" customHeight="1" x14ac:dyDescent="0.2">
      <c r="A63" s="300" t="s">
        <v>56</v>
      </c>
      <c r="B63" s="300"/>
      <c r="C63" s="300"/>
      <c r="D63" s="300"/>
      <c r="E63" s="300"/>
      <c r="F63" s="300"/>
      <c r="G63" s="53"/>
      <c r="H63" s="53"/>
      <c r="I63" s="50"/>
      <c r="J63" s="50"/>
      <c r="K63" s="50"/>
      <c r="L63" s="50"/>
      <c r="M63" s="50"/>
      <c r="R63"/>
      <c r="S63"/>
      <c r="T63"/>
      <c r="U63"/>
      <c r="V63"/>
      <c r="W63"/>
      <c r="X63"/>
      <c r="Y63"/>
      <c r="Z63"/>
      <c r="AA63"/>
      <c r="AB63"/>
    </row>
    <row r="64" spans="1:29" ht="6" customHeight="1" x14ac:dyDescent="0.2">
      <c r="A64" s="1"/>
      <c r="B64" s="1"/>
      <c r="C64" s="1"/>
      <c r="D64" s="1"/>
      <c r="E64" s="1"/>
      <c r="F64" s="10"/>
      <c r="R64"/>
      <c r="S64"/>
      <c r="T64"/>
      <c r="U64"/>
      <c r="V64"/>
      <c r="W64"/>
      <c r="X64"/>
      <c r="Y64"/>
      <c r="Z64"/>
      <c r="AA64"/>
      <c r="AB64"/>
    </row>
    <row r="65" spans="1:28" x14ac:dyDescent="0.2">
      <c r="A65" s="295" t="s">
        <v>57</v>
      </c>
      <c r="B65" s="295"/>
      <c r="C65" s="295"/>
      <c r="D65" s="295"/>
      <c r="E65" s="295"/>
      <c r="F65" s="295"/>
      <c r="I65" s="31"/>
      <c r="J65" s="31"/>
      <c r="K65" s="31"/>
      <c r="L65" s="31"/>
      <c r="M65" s="31"/>
      <c r="R65"/>
      <c r="S65"/>
      <c r="T65"/>
      <c r="U65"/>
      <c r="V65"/>
      <c r="W65"/>
      <c r="X65"/>
      <c r="Y65"/>
      <c r="Z65"/>
      <c r="AA65"/>
      <c r="AB65"/>
    </row>
    <row r="66" spans="1:28" ht="11.25" customHeight="1" x14ac:dyDescent="0.2">
      <c r="A66" s="35"/>
      <c r="B66" s="35"/>
      <c r="C66" s="35"/>
      <c r="D66" s="35"/>
      <c r="E66" s="35"/>
      <c r="F66" s="190"/>
      <c r="I66" s="31"/>
      <c r="J66" s="31"/>
      <c r="K66" s="31"/>
      <c r="L66" s="31"/>
      <c r="M66" s="31"/>
      <c r="R66"/>
      <c r="S66"/>
      <c r="T66"/>
      <c r="U66"/>
      <c r="V66"/>
      <c r="W66"/>
      <c r="X66"/>
      <c r="Y66"/>
      <c r="Z66"/>
      <c r="AA66"/>
      <c r="AB66"/>
    </row>
    <row r="67" spans="1:28" x14ac:dyDescent="0.2">
      <c r="A67" s="35" t="s">
        <v>58</v>
      </c>
      <c r="B67" s="35"/>
      <c r="C67" s="35"/>
      <c r="D67" s="35" t="s">
        <v>59</v>
      </c>
      <c r="E67" s="35"/>
      <c r="F67" s="35"/>
      <c r="I67" s="31"/>
      <c r="J67" s="31"/>
      <c r="K67" s="31"/>
      <c r="L67" s="31"/>
      <c r="M67" s="31"/>
      <c r="R67"/>
      <c r="S67"/>
      <c r="T67"/>
      <c r="U67"/>
      <c r="V67"/>
      <c r="W67"/>
      <c r="X67"/>
      <c r="Y67"/>
      <c r="Z67"/>
      <c r="AA67"/>
      <c r="AB67"/>
    </row>
    <row r="68" spans="1:28" ht="9.6" customHeight="1" x14ac:dyDescent="0.2">
      <c r="A68" s="1"/>
      <c r="B68" s="1"/>
      <c r="C68" s="1"/>
      <c r="D68" s="1"/>
      <c r="E68" s="1"/>
      <c r="F68" s="10"/>
      <c r="R68"/>
      <c r="S68"/>
      <c r="T68"/>
      <c r="U68"/>
      <c r="V68"/>
      <c r="W68"/>
      <c r="X68"/>
      <c r="Y68"/>
      <c r="Z68"/>
      <c r="AA68"/>
      <c r="AB68"/>
    </row>
    <row r="69" spans="1:28" x14ac:dyDescent="0.2">
      <c r="A69" s="296"/>
      <c r="B69" s="296"/>
      <c r="C69" s="35"/>
      <c r="D69" s="35"/>
      <c r="E69" s="35"/>
      <c r="F69" s="35"/>
      <c r="R69"/>
      <c r="S69"/>
      <c r="T69"/>
      <c r="U69"/>
      <c r="V69"/>
      <c r="W69"/>
      <c r="X69"/>
      <c r="Y69"/>
      <c r="Z69"/>
      <c r="AA69"/>
      <c r="AB69"/>
    </row>
    <row r="70" spans="1:28" ht="7.9" customHeight="1" x14ac:dyDescent="0.2">
      <c r="A70" s="297"/>
      <c r="B70" s="297"/>
      <c r="C70" s="35"/>
      <c r="D70" s="192"/>
      <c r="E70" s="192"/>
      <c r="F70" s="192"/>
      <c r="R70"/>
      <c r="S70"/>
      <c r="T70"/>
      <c r="U70"/>
      <c r="V70"/>
      <c r="W70"/>
      <c r="X70"/>
      <c r="Y70"/>
      <c r="Z70"/>
      <c r="AA70"/>
      <c r="AB70"/>
    </row>
    <row r="71" spans="1:28" ht="9.6" customHeight="1" x14ac:dyDescent="0.2">
      <c r="A71" s="1"/>
      <c r="B71" s="1"/>
      <c r="C71" s="1"/>
      <c r="D71" s="1"/>
      <c r="E71" s="1"/>
      <c r="F71" s="10"/>
      <c r="R71"/>
      <c r="S71"/>
      <c r="T71"/>
      <c r="U71"/>
      <c r="V71"/>
      <c r="W71"/>
      <c r="X71"/>
      <c r="Y71"/>
      <c r="Z71"/>
      <c r="AA71"/>
      <c r="AB71"/>
    </row>
    <row r="72" spans="1:28" ht="37.9" customHeight="1" x14ac:dyDescent="0.2">
      <c r="A72" s="38" t="s">
        <v>61</v>
      </c>
      <c r="B72" s="293" t="str">
        <f>"justificatifs internes relatifs aux" &amp; IF(AND(ISERROR(V42),ISERROR(X42)),""," ")&amp;"heures à effectuer normalement, aux heures perdues pour des raisons économiques et à la somme des salaires, tels que les listes d'heures et les journaux des salaiares"</f>
        <v>justificatifs internes relatifs aux heures à effectuer normalement, aux heures perdues pour des raisons économiques et à la somme des salaires, tels que les listes d'heures et les journaux des salaiares</v>
      </c>
      <c r="C72" s="293"/>
      <c r="D72" s="293"/>
      <c r="E72" s="293"/>
      <c r="F72" s="293"/>
      <c r="R72" s="155"/>
      <c r="S72" s="155"/>
      <c r="T72" s="155"/>
      <c r="U72" s="155"/>
      <c r="V72" s="155"/>
      <c r="W72" s="155"/>
      <c r="X72" s="155"/>
      <c r="Y72" s="155"/>
      <c r="Z72" s="155"/>
      <c r="AA72" s="155"/>
      <c r="AB72" s="155"/>
    </row>
    <row r="73" spans="1:28" x14ac:dyDescent="0.2">
      <c r="R73" s="155"/>
      <c r="S73" s="155"/>
      <c r="T73" s="155"/>
      <c r="U73" s="155"/>
      <c r="V73" s="155"/>
      <c r="W73" s="155"/>
      <c r="X73" s="155"/>
      <c r="Y73" s="155"/>
      <c r="Z73" s="155"/>
      <c r="AA73" s="155"/>
      <c r="AB73" s="155"/>
    </row>
    <row r="74" spans="1:28" x14ac:dyDescent="0.2">
      <c r="R74" s="155"/>
      <c r="S74" s="155"/>
      <c r="T74" s="155"/>
      <c r="U74" s="155"/>
      <c r="V74" s="155"/>
      <c r="W74" s="155"/>
      <c r="X74" s="155"/>
      <c r="Y74" s="155"/>
      <c r="Z74" s="155"/>
      <c r="AA74" s="155"/>
      <c r="AB74" s="155"/>
    </row>
    <row r="75" spans="1:28" x14ac:dyDescent="0.2">
      <c r="R75" s="155"/>
      <c r="S75" s="155"/>
      <c r="T75" s="155"/>
      <c r="U75" s="155"/>
      <c r="V75" s="155"/>
      <c r="W75" s="155"/>
      <c r="X75" s="155"/>
      <c r="Y75" s="155"/>
      <c r="Z75" s="155"/>
      <c r="AA75" s="155"/>
      <c r="AB75" s="155"/>
    </row>
    <row r="76" spans="1:28" x14ac:dyDescent="0.2">
      <c r="R76" s="155"/>
      <c r="S76" s="155"/>
      <c r="T76" s="155"/>
      <c r="U76" s="155"/>
      <c r="V76" s="155"/>
      <c r="W76" s="155"/>
      <c r="X76" s="155"/>
      <c r="Y76" s="155"/>
      <c r="Z76" s="155"/>
      <c r="AA76" s="155"/>
      <c r="AB76" s="155"/>
    </row>
    <row r="77" spans="1:28" x14ac:dyDescent="0.2">
      <c r="R77" s="155"/>
      <c r="S77" s="155"/>
      <c r="T77" s="155"/>
      <c r="U77" s="155"/>
      <c r="V77" s="155"/>
      <c r="W77" s="155"/>
      <c r="X77" s="155"/>
      <c r="Y77" s="155"/>
      <c r="Z77" s="155"/>
      <c r="AA77" s="155"/>
      <c r="AB77" s="155"/>
    </row>
  </sheetData>
  <sheetProtection password="8E1A" sheet="1" objects="1" scenarios="1" selectLockedCells="1"/>
  <mergeCells count="86">
    <mergeCell ref="B72:F72"/>
    <mergeCell ref="A30:F30"/>
    <mergeCell ref="A35:D35"/>
    <mergeCell ref="A56:F58"/>
    <mergeCell ref="A65:F65"/>
    <mergeCell ref="A69:B69"/>
    <mergeCell ref="A70:B70"/>
    <mergeCell ref="A34:F34"/>
    <mergeCell ref="A63:F63"/>
    <mergeCell ref="A61:F61"/>
    <mergeCell ref="G37:H37"/>
    <mergeCell ref="A54:F54"/>
    <mergeCell ref="R35:S35"/>
    <mergeCell ref="T35:U35"/>
    <mergeCell ref="G38:H38"/>
    <mergeCell ref="R36:U36"/>
    <mergeCell ref="R37:U37"/>
    <mergeCell ref="A51:F51"/>
    <mergeCell ref="C38:D38"/>
    <mergeCell ref="A47:F47"/>
    <mergeCell ref="A48:F48"/>
    <mergeCell ref="A44:F44"/>
    <mergeCell ref="A53:F53"/>
    <mergeCell ref="A37:D37"/>
    <mergeCell ref="A41:F41"/>
    <mergeCell ref="B10:C10"/>
    <mergeCell ref="A2:E2"/>
    <mergeCell ref="B13:C13"/>
    <mergeCell ref="A36:D36"/>
    <mergeCell ref="D16:F16"/>
    <mergeCell ref="A15:F15"/>
    <mergeCell ref="A23:D23"/>
    <mergeCell ref="A18:F18"/>
    <mergeCell ref="A27:D27"/>
    <mergeCell ref="A29:D29"/>
    <mergeCell ref="A28:D28"/>
    <mergeCell ref="A24:B24"/>
    <mergeCell ref="E19:F19"/>
    <mergeCell ref="R24:U24"/>
    <mergeCell ref="R26:U26"/>
    <mergeCell ref="A1:F1"/>
    <mergeCell ref="A17:F17"/>
    <mergeCell ref="D5:F5"/>
    <mergeCell ref="D6:F6"/>
    <mergeCell ref="B11:C11"/>
    <mergeCell ref="B12:C12"/>
    <mergeCell ref="A5:C5"/>
    <mergeCell ref="A6:C6"/>
    <mergeCell ref="A7:C7"/>
    <mergeCell ref="A8:C8"/>
    <mergeCell ref="B9:C9"/>
    <mergeCell ref="D7:F7"/>
    <mergeCell ref="D8:F8"/>
    <mergeCell ref="A3:F3"/>
    <mergeCell ref="R15:AB15"/>
    <mergeCell ref="R23:U23"/>
    <mergeCell ref="R31:U31"/>
    <mergeCell ref="A33:D33"/>
    <mergeCell ref="G33:H33"/>
    <mergeCell ref="A21:F22"/>
    <mergeCell ref="I31:K31"/>
    <mergeCell ref="A31:D31"/>
    <mergeCell ref="A32:D32"/>
    <mergeCell ref="R33:U33"/>
    <mergeCell ref="R32:U32"/>
    <mergeCell ref="R29:U29"/>
    <mergeCell ref="R28:U28"/>
    <mergeCell ref="R27:U27"/>
    <mergeCell ref="V21:Z22"/>
    <mergeCell ref="R25:U25"/>
    <mergeCell ref="R18:AB20"/>
    <mergeCell ref="V4:AB4"/>
    <mergeCell ref="V5:AB5"/>
    <mergeCell ref="V6:AB6"/>
    <mergeCell ref="V7:AB7"/>
    <mergeCell ref="U16:V16"/>
    <mergeCell ref="S10:U10"/>
    <mergeCell ref="S11:U11"/>
    <mergeCell ref="R12:AB14"/>
    <mergeCell ref="R16:T16"/>
    <mergeCell ref="R8:U8"/>
    <mergeCell ref="S9:U9"/>
    <mergeCell ref="R5:U5"/>
    <mergeCell ref="R6:U6"/>
    <mergeCell ref="R7:U7"/>
    <mergeCell ref="V8:AB8"/>
  </mergeCells>
  <conditionalFormatting sqref="A20:F20 A19 C19">
    <cfRule type="expression" dxfId="89" priority="244">
      <formula>AND($C$16="",$C$19&gt;0,$E$19&gt;0)</formula>
    </cfRule>
  </conditionalFormatting>
  <conditionalFormatting sqref="H19:H21">
    <cfRule type="expression" dxfId="88" priority="241">
      <formula>$H$19&gt;0</formula>
    </cfRule>
  </conditionalFormatting>
  <conditionalFormatting sqref="G16">
    <cfRule type="expression" dxfId="87" priority="240">
      <formula>$G$16=""</formula>
    </cfRule>
  </conditionalFormatting>
  <conditionalFormatting sqref="G19:G21">
    <cfRule type="expression" dxfId="86" priority="239">
      <formula>$G$19=0</formula>
    </cfRule>
  </conditionalFormatting>
  <conditionalFormatting sqref="F20">
    <cfRule type="expression" dxfId="85" priority="238">
      <formula>$F$20=0</formula>
    </cfRule>
  </conditionalFormatting>
  <conditionalFormatting sqref="E20">
    <cfRule type="expression" dxfId="84" priority="237">
      <formula>$F$20=0</formula>
    </cfRule>
  </conditionalFormatting>
  <conditionalFormatting sqref="A17:F17 A20:F20 A19 C19">
    <cfRule type="expression" dxfId="83" priority="226">
      <formula>AND($C$16&gt;0,$C$19&gt;0,$E$19&gt;0)</formula>
    </cfRule>
  </conditionalFormatting>
  <conditionalFormatting sqref="F38">
    <cfRule type="expression" dxfId="82" priority="217">
      <formula>$C$38="Karenztag grösser/gleich Ausfall"</formula>
    </cfRule>
    <cfRule type="containsErrors" dxfId="81" priority="218">
      <formula>ISERROR(F38)</formula>
    </cfRule>
    <cfRule type="expression" dxfId="80" priority="219">
      <formula>$F$29&lt;0.1</formula>
    </cfRule>
  </conditionalFormatting>
  <conditionalFormatting sqref="Z29">
    <cfRule type="containsErrors" dxfId="79" priority="181">
      <formula>ISERROR(Z29)</formula>
    </cfRule>
    <cfRule type="cellIs" dxfId="78" priority="182" operator="lessThan">
      <formula>0.1</formula>
    </cfRule>
    <cfRule type="expression" dxfId="77" priority="183">
      <formula>$F$28&gt;$F$27</formula>
    </cfRule>
  </conditionalFormatting>
  <conditionalFormatting sqref="F37">
    <cfRule type="containsErrors" dxfId="76" priority="120">
      <formula>ISERROR(F37)</formula>
    </cfRule>
  </conditionalFormatting>
  <conditionalFormatting sqref="C38:D38">
    <cfRule type="containsErrors" dxfId="75" priority="116">
      <formula>ISERROR(C38)</formula>
    </cfRule>
  </conditionalFormatting>
  <conditionalFormatting sqref="X29">
    <cfRule type="containsErrors" dxfId="74" priority="84">
      <formula>ISERROR(X29)</formula>
    </cfRule>
    <cfRule type="cellIs" dxfId="73" priority="85" operator="lessThan">
      <formula>0.1</formula>
    </cfRule>
    <cfRule type="expression" dxfId="72" priority="86">
      <formula>$F$28&gt;$F$27</formula>
    </cfRule>
  </conditionalFormatting>
  <conditionalFormatting sqref="V29">
    <cfRule type="containsErrors" dxfId="71" priority="81">
      <formula>ISERROR(V29)</formula>
    </cfRule>
    <cfRule type="cellIs" dxfId="70" priority="82" operator="lessThan">
      <formula>0.1</formula>
    </cfRule>
    <cfRule type="expression" dxfId="69" priority="83">
      <formula>$F$28&gt;$F$27</formula>
    </cfRule>
  </conditionalFormatting>
  <conditionalFormatting sqref="A16:B16">
    <cfRule type="expression" dxfId="68" priority="76">
      <formula>$C$16&gt;0</formula>
    </cfRule>
  </conditionalFormatting>
  <conditionalFormatting sqref="D16:F16">
    <cfRule type="expression" dxfId="67" priority="75">
      <formula>$C$16&gt;0</formula>
    </cfRule>
  </conditionalFormatting>
  <conditionalFormatting sqref="A16:B16 D16:F16">
    <cfRule type="expression" dxfId="66" priority="74">
      <formula>AND($C$16&gt;0,$C$19&gt;0,$E$19&gt;0)</formula>
    </cfRule>
  </conditionalFormatting>
  <conditionalFormatting sqref="C16">
    <cfRule type="expression" dxfId="65" priority="73">
      <formula>AND($C$16&gt;0,$C$19="",$E$19="")</formula>
    </cfRule>
  </conditionalFormatting>
  <conditionalFormatting sqref="C16">
    <cfRule type="expression" dxfId="64" priority="72">
      <formula>AND($C$16&gt;0,$C$19&gt;0,$E$19&gt;0)</formula>
    </cfRule>
  </conditionalFormatting>
  <conditionalFormatting sqref="A18:F18">
    <cfRule type="expression" dxfId="63" priority="71">
      <formula>AND($C$16="",$C$19&gt;0,$E$19&gt;0)</formula>
    </cfRule>
  </conditionalFormatting>
  <conditionalFormatting sqref="A18:F18">
    <cfRule type="expression" dxfId="62" priority="70">
      <formula>AND($C$16&gt;0,$C$19&gt;0,$E$19&gt;0)</formula>
    </cfRule>
  </conditionalFormatting>
  <conditionalFormatting sqref="B19">
    <cfRule type="expression" dxfId="61" priority="69">
      <formula>AND($C$16="",$C$19&gt;0,$E$19&gt;0)</formula>
    </cfRule>
  </conditionalFormatting>
  <conditionalFormatting sqref="B19">
    <cfRule type="expression" dxfId="60" priority="68">
      <formula>AND($C$16&gt;0,$C$19&gt;0,$E$19&gt;0)</formula>
    </cfRule>
  </conditionalFormatting>
  <conditionalFormatting sqref="D19">
    <cfRule type="expression" dxfId="59" priority="67">
      <formula>AND($C$16="",$C$19&gt;0,$E$19&gt;0)</formula>
    </cfRule>
  </conditionalFormatting>
  <conditionalFormatting sqref="D19">
    <cfRule type="expression" dxfId="58" priority="66">
      <formula>AND($C$16&gt;0,$C$19&gt;0,$E$19&gt;0)</formula>
    </cfRule>
  </conditionalFormatting>
  <conditionalFormatting sqref="D25:E25">
    <cfRule type="expression" dxfId="57" priority="64">
      <formula>AND($F$23="",$F$24="")</formula>
    </cfRule>
    <cfRule type="expression" dxfId="56" priority="65">
      <formula>OR($F$24&gt;$F$23,F25&lt;1,F25="")</formula>
    </cfRule>
  </conditionalFormatting>
  <conditionalFormatting sqref="F26">
    <cfRule type="expression" dxfId="55" priority="62">
      <formula>AND($F$23="",$F$24="")</formula>
    </cfRule>
    <cfRule type="expression" dxfId="54" priority="63">
      <formula>OR($F$24&gt;$F$23,H26&lt;1,H26="")</formula>
    </cfRule>
  </conditionalFormatting>
  <conditionalFormatting sqref="J25">
    <cfRule type="expression" dxfId="53" priority="57">
      <formula>$F$24&gt;$F$23</formula>
    </cfRule>
  </conditionalFormatting>
  <conditionalFormatting sqref="F36">
    <cfRule type="containsErrors" dxfId="52" priority="55">
      <formula>ISERROR(F36)</formula>
    </cfRule>
  </conditionalFormatting>
  <conditionalFormatting sqref="A34">
    <cfRule type="expression" dxfId="51" priority="54">
      <formula>#REF!&gt;#REF!*12350</formula>
    </cfRule>
  </conditionalFormatting>
  <conditionalFormatting sqref="F33">
    <cfRule type="containsErrors" dxfId="50" priority="53">
      <formula>ISERROR(F33)</formula>
    </cfRule>
  </conditionalFormatting>
  <conditionalFormatting sqref="E19:F19">
    <cfRule type="expression" dxfId="49" priority="52">
      <formula>AND($C$16="",$C$19&gt;0,$E$19&gt;0)</formula>
    </cfRule>
  </conditionalFormatting>
  <conditionalFormatting sqref="E19:F19">
    <cfRule type="expression" dxfId="48" priority="51">
      <formula>AND($C$16&gt;0,$C$19&gt;0,$E$19&gt;0)</formula>
    </cfRule>
  </conditionalFormatting>
  <conditionalFormatting sqref="V33">
    <cfRule type="containsErrors" dxfId="47" priority="45">
      <formula>ISERROR(V33)</formula>
    </cfRule>
  </conditionalFormatting>
  <conditionalFormatting sqref="V38 X38 Z38">
    <cfRule type="expression" dxfId="46" priority="42">
      <formula>$C$38="Karenztag grösser/gleich Ausfall"</formula>
    </cfRule>
    <cfRule type="containsErrors" dxfId="45" priority="43">
      <formula>ISERROR(V38)</formula>
    </cfRule>
    <cfRule type="expression" dxfId="44" priority="44">
      <formula>$F$29&lt;0.1</formula>
    </cfRule>
  </conditionalFormatting>
  <conditionalFormatting sqref="V37">
    <cfRule type="containsErrors" dxfId="43" priority="39">
      <formula>ISERROR(V37)</formula>
    </cfRule>
  </conditionalFormatting>
  <conditionalFormatting sqref="X36">
    <cfRule type="containsErrors" dxfId="42" priority="38">
      <formula>ISERROR(X36)</formula>
    </cfRule>
  </conditionalFormatting>
  <conditionalFormatting sqref="V36">
    <cfRule type="containsErrors" dxfId="41" priority="37">
      <formula>ISERROR(V36)</formula>
    </cfRule>
  </conditionalFormatting>
  <conditionalFormatting sqref="X37">
    <cfRule type="containsErrors" dxfId="40" priority="36">
      <formula>ISERROR(X37)</formula>
    </cfRule>
  </conditionalFormatting>
  <conditionalFormatting sqref="Z37">
    <cfRule type="containsErrors" dxfId="39" priority="35">
      <formula>ISERROR(Z37)</formula>
    </cfRule>
  </conditionalFormatting>
  <conditionalFormatting sqref="X33">
    <cfRule type="containsErrors" dxfId="38" priority="34">
      <formula>ISERROR(X33)</formula>
    </cfRule>
  </conditionalFormatting>
  <conditionalFormatting sqref="Z33">
    <cfRule type="containsErrors" dxfId="37" priority="33">
      <formula>ISERROR(Z33)</formula>
    </cfRule>
  </conditionalFormatting>
  <conditionalFormatting sqref="Z36">
    <cfRule type="containsErrors" dxfId="36" priority="32">
      <formula>ISERROR(Z36)</formula>
    </cfRule>
  </conditionalFormatting>
  <conditionalFormatting sqref="F25 F38">
    <cfRule type="expression" dxfId="35" priority="29">
      <formula>SUM($V$25,$X$25,$Z$25)&gt;$AB$24</formula>
    </cfRule>
  </conditionalFormatting>
  <conditionalFormatting sqref="F29">
    <cfRule type="containsErrors" dxfId="34" priority="26">
      <formula>ISERROR(F29)</formula>
    </cfRule>
    <cfRule type="cellIs" dxfId="33" priority="27" operator="lessThan">
      <formula>0.1</formula>
    </cfRule>
    <cfRule type="expression" dxfId="32" priority="28">
      <formula>$F$28&gt;$F$27</formula>
    </cfRule>
  </conditionalFormatting>
  <conditionalFormatting sqref="AB33">
    <cfRule type="containsErrors" dxfId="31" priority="18">
      <formula>ISERROR(AB33)</formula>
    </cfRule>
  </conditionalFormatting>
  <conditionalFormatting sqref="AB37">
    <cfRule type="containsErrors" dxfId="30" priority="17">
      <formula>ISERROR(AB37)</formula>
    </cfRule>
  </conditionalFormatting>
  <conditionalFormatting sqref="AB29">
    <cfRule type="containsErrors" dxfId="29" priority="14">
      <formula>ISERROR(AB29)</formula>
    </cfRule>
    <cfRule type="cellIs" dxfId="28" priority="15" operator="lessThan">
      <formula>0.1</formula>
    </cfRule>
    <cfRule type="expression" dxfId="27" priority="16">
      <formula>$F$28&gt;$F$27</formula>
    </cfRule>
  </conditionalFormatting>
  <conditionalFormatting sqref="AB36">
    <cfRule type="containsErrors" dxfId="26" priority="13">
      <formula>ISERROR(AB36)</formula>
    </cfRule>
  </conditionalFormatting>
  <conditionalFormatting sqref="AB25">
    <cfRule type="expression" dxfId="25" priority="12">
      <formula>SUM($V$25,$X$25,$Z$25)&gt;$AB$24</formula>
    </cfRule>
  </conditionalFormatting>
  <conditionalFormatting sqref="AB38">
    <cfRule type="expression" dxfId="24" priority="3">
      <formula>$C$38="Karenztag grösser/gleich Ausfall"</formula>
    </cfRule>
    <cfRule type="containsErrors" dxfId="23" priority="4">
      <formula>ISERROR(AB38)</formula>
    </cfRule>
    <cfRule type="expression" dxfId="22" priority="5">
      <formula>$F$29&lt;0.1</formula>
    </cfRule>
  </conditionalFormatting>
  <conditionalFormatting sqref="AB38">
    <cfRule type="expression" dxfId="21" priority="2">
      <formula>SUM($V$25,$X$25,$Z$25)&gt;$AB$24</formula>
    </cfRule>
  </conditionalFormatting>
  <conditionalFormatting sqref="AB38">
    <cfRule type="expression" dxfId="20" priority="1">
      <formula>ISTEXT(AB38)</formula>
    </cfRule>
  </conditionalFormatting>
  <dataValidations count="3">
    <dataValidation type="date" allowBlank="1" showInputMessage="1" showErrorMessage="1" error="Fehler: Nicht gleicher Monat" sqref="A17:F17">
      <formula1>44075</formula1>
      <formula2>44196</formula2>
    </dataValidation>
    <dataValidation type="date" allowBlank="1" showInputMessage="1" showErrorMessage="1" error="La date se trouve en dehors des mois de décembre 2020 à mars 2021, veuillez vérifier votre entrée." sqref="C19 E19:F19">
      <formula1>44166</formula1>
      <formula2>44286</formula2>
    </dataValidation>
    <dataValidation type="list" allowBlank="1" showInputMessage="1" showErrorMessage="1" error="Veuillez sélectionner un mois dans la liste." prompt="Veuillez sélectionner un mois dans la liste." sqref="C16">
      <formula1>$H$9:$H$12</formula1>
    </dataValidation>
  </dataValidations>
  <pageMargins left="0.39370078740157483" right="0.39370078740157483" top="0.47244094488188981" bottom="0.39370078740157483" header="0.31496062992125984" footer="0.31496062992125984"/>
  <pageSetup paperSize="9" scale="83" fitToHeight="2" orientation="portrait" r:id="rId1"/>
  <headerFooter>
    <oddHeader xml:space="preserve">&amp;L&amp;10Arbeitslosenversicherung
</oddHeader>
    <oddFooter>&amp;R&amp;9KAE-COVID-19 (V 29.12.2020)</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Q88"/>
  <sheetViews>
    <sheetView showGridLines="0" zoomScale="85" zoomScaleNormal="85" workbookViewId="0">
      <pane xSplit="1" ySplit="7" topLeftCell="B8" activePane="bottomRight" state="frozen"/>
      <selection pane="topRight" activeCell="B1" sqref="B1"/>
      <selection pane="bottomLeft" activeCell="A8" sqref="A8"/>
      <selection pane="bottomRight" activeCell="B14" sqref="B14"/>
    </sheetView>
  </sheetViews>
  <sheetFormatPr baseColWidth="10" defaultRowHeight="14.25" x14ac:dyDescent="0.2"/>
  <cols>
    <col min="1" max="1" width="21.5" customWidth="1"/>
    <col min="2" max="2" width="15.375" customWidth="1"/>
    <col min="3" max="3" width="13" customWidth="1"/>
    <col min="4" max="4" width="13.375" bestFit="1" customWidth="1"/>
    <col min="5" max="5" width="14.125" style="69" bestFit="1" customWidth="1"/>
    <col min="6" max="6" width="17.5" bestFit="1" customWidth="1"/>
    <col min="7" max="7" width="15.25" customWidth="1"/>
    <col min="8" max="8" width="15.125" bestFit="1" customWidth="1"/>
    <col min="9" max="9" width="14.375" bestFit="1" customWidth="1"/>
    <col min="10" max="10" width="16.75" customWidth="1"/>
    <col min="11" max="11" width="12.75" customWidth="1"/>
    <col min="12" max="12" width="19.125" customWidth="1"/>
    <col min="13" max="13" width="7.875" hidden="1" customWidth="1"/>
    <col min="14" max="14" width="15.25" hidden="1" customWidth="1"/>
    <col min="15" max="15" width="14.75" hidden="1" customWidth="1"/>
    <col min="16" max="16" width="14" hidden="1" customWidth="1"/>
    <col min="17" max="17" width="9.125" hidden="1" customWidth="1"/>
    <col min="18" max="18" width="11.25" customWidth="1"/>
  </cols>
  <sheetData>
    <row r="1" spans="1:17" ht="48.6" customHeight="1" x14ac:dyDescent="0.2">
      <c r="A1" s="303" t="s">
        <v>107</v>
      </c>
      <c r="B1" s="303"/>
      <c r="C1" s="303"/>
      <c r="D1" s="303"/>
      <c r="E1" s="303"/>
      <c r="F1" s="303"/>
      <c r="G1" s="303"/>
      <c r="H1" s="303"/>
      <c r="I1" s="303"/>
      <c r="J1" s="303"/>
      <c r="K1" s="303"/>
      <c r="L1" s="303"/>
      <c r="M1" s="301" t="s">
        <v>103</v>
      </c>
      <c r="N1" s="301"/>
      <c r="O1" s="301"/>
      <c r="P1" s="301"/>
      <c r="Q1" s="301"/>
    </row>
    <row r="2" spans="1:17" ht="86.45" customHeight="1" x14ac:dyDescent="0.2">
      <c r="A2" s="247" t="s">
        <v>109</v>
      </c>
      <c r="B2" s="247"/>
      <c r="C2" s="247"/>
      <c r="D2" s="247"/>
      <c r="E2" s="247"/>
      <c r="F2" s="247"/>
      <c r="G2" s="247"/>
      <c r="H2" s="247"/>
      <c r="I2" s="247"/>
      <c r="J2" s="247"/>
      <c r="K2" s="247"/>
      <c r="L2" s="247"/>
    </row>
    <row r="3" spans="1:17" ht="16.899999999999999" customHeight="1" x14ac:dyDescent="0.2">
      <c r="A3" s="167" t="str">
        <f>'Demande-Décompte'!A10</f>
        <v>REE + Sct. No.</v>
      </c>
      <c r="B3" s="168">
        <f>'Demande-Décompte'!B10</f>
        <v>0</v>
      </c>
      <c r="C3" s="169" t="str">
        <f>'Demande-Décompte'!A4</f>
        <v>Entreprise</v>
      </c>
      <c r="D3" s="304">
        <f>'Demande-Décompte'!A5</f>
        <v>0</v>
      </c>
      <c r="E3" s="304"/>
      <c r="F3" s="304"/>
      <c r="G3" s="304"/>
      <c r="H3" s="304"/>
    </row>
    <row r="4" spans="1:17" ht="18" customHeight="1" x14ac:dyDescent="0.25">
      <c r="A4" s="70" t="s">
        <v>66</v>
      </c>
      <c r="B4" s="176">
        <f>IF(ISBLANK('Demande-Décompte'!C16),"",'Demande-Décompte'!C16)</f>
        <v>44166</v>
      </c>
      <c r="C4" s="175" t="s">
        <v>84</v>
      </c>
      <c r="D4" s="73">
        <f>NETWORKDAYS(B4,EDATE(B4,1)-1)</f>
        <v>23</v>
      </c>
      <c r="E4" s="69" t="s">
        <v>85</v>
      </c>
      <c r="G4" s="307" t="str">
        <f>IF(MAX(M83:Q83)&gt;0,"S'il vous plaît vérifier vos informations","")</f>
        <v/>
      </c>
      <c r="H4" s="307"/>
      <c r="I4" s="307"/>
    </row>
    <row r="5" spans="1:17" ht="18" customHeight="1" x14ac:dyDescent="0.25">
      <c r="A5" s="70" t="s">
        <v>67</v>
      </c>
      <c r="B5" s="173" t="str">
        <f>IF(ISBLANK('Demande-Décompte'!C19),"",'Demande-Décompte'!C19)</f>
        <v/>
      </c>
      <c r="C5" s="174" t="str">
        <f>IF(ISBLANK('Demande-Décompte'!E19),"",'Demande-Décompte'!E19)</f>
        <v/>
      </c>
      <c r="D5" s="73">
        <f>IF(AND(B5="",C5=""),+D4,NETWORKDAYS(B5,C5))</f>
        <v>23</v>
      </c>
      <c r="E5" t="s">
        <v>86</v>
      </c>
    </row>
    <row r="6" spans="1:17" ht="15" x14ac:dyDescent="0.25">
      <c r="B6" s="308" t="str">
        <f>IF(B4="","Veuillez sélectionner le mois dans la feuille «Demande-Décompte»","")</f>
        <v/>
      </c>
      <c r="C6" s="308"/>
      <c r="D6" s="308"/>
      <c r="E6" s="308"/>
      <c r="F6" s="308"/>
    </row>
    <row r="7" spans="1:17" s="195" customFormat="1" ht="94.9" customHeight="1" x14ac:dyDescent="0.2">
      <c r="A7" s="164" t="s">
        <v>105</v>
      </c>
      <c r="B7" s="208" t="s">
        <v>110</v>
      </c>
      <c r="C7" s="203" t="s">
        <v>69</v>
      </c>
      <c r="D7" s="208" t="s">
        <v>111</v>
      </c>
      <c r="E7" s="209" t="s">
        <v>112</v>
      </c>
      <c r="F7" s="203" t="s">
        <v>70</v>
      </c>
      <c r="G7" s="203" t="s">
        <v>71</v>
      </c>
      <c r="H7" s="203" t="s">
        <v>72</v>
      </c>
      <c r="I7" s="204" t="s">
        <v>95</v>
      </c>
      <c r="J7" s="204" t="s">
        <v>73</v>
      </c>
      <c r="K7" s="204" t="s">
        <v>74</v>
      </c>
      <c r="L7" s="210" t="s">
        <v>113</v>
      </c>
      <c r="M7" s="193" t="s">
        <v>75</v>
      </c>
      <c r="N7" s="194" t="s">
        <v>87</v>
      </c>
      <c r="O7" s="193" t="s">
        <v>76</v>
      </c>
      <c r="P7" s="193" t="s">
        <v>77</v>
      </c>
      <c r="Q7" s="193" t="s">
        <v>78</v>
      </c>
    </row>
    <row r="8" spans="1:17" ht="27" customHeight="1" x14ac:dyDescent="0.2">
      <c r="A8" s="196" t="s">
        <v>83</v>
      </c>
      <c r="B8" s="157"/>
      <c r="C8" s="165"/>
      <c r="D8" s="158"/>
      <c r="E8" s="159"/>
      <c r="F8" s="166"/>
      <c r="G8" s="157"/>
      <c r="H8" s="157"/>
      <c r="I8" s="160" t="str">
        <f>IF(B8*C8&gt;0,+B8/C8,"")</f>
        <v/>
      </c>
      <c r="J8" s="161" t="str">
        <f>IF(B8*C8&gt;0,+D8*F8,"")</f>
        <v/>
      </c>
      <c r="K8" s="162" t="str">
        <f t="shared" ref="K8:K39" si="0">IF(B8&gt;0,IF(C8&gt;0,+D8*B8,B8)/$D$4*$D$5,"")</f>
        <v/>
      </c>
      <c r="L8" s="163" t="str">
        <f t="shared" ref="L8:L39" si="1">IF(B8&gt;0,IF(C8&gt;0,IF(I8&lt;=3470,$A$80,IF(I8&gt;=4340,$A$82,$A$81)),IF(D8&gt;0,IF(B8/D8&gt;=4340,$A$82,$Q$7),"")),"")</f>
        <v/>
      </c>
      <c r="M8" s="81">
        <f t="shared" ref="M8:M15" si="2">IF(B8&gt;0,IF(C8&gt;0,IF(I8&gt;12350,1,0),IF(D8&gt;0,IF(B8/D8&gt;12350,1,0),0)),0)</f>
        <v>0</v>
      </c>
      <c r="N8" s="80">
        <f>IF(E8&gt;D8,1,0)</f>
        <v>0</v>
      </c>
      <c r="O8" s="80">
        <f t="shared" ref="O8:O39" si="3">IF(AND(L8=$A$81,ISBLANK(F8)),1,0)</f>
        <v>0</v>
      </c>
      <c r="P8" s="81">
        <f>IF(B8&gt;0,IF(OR(G8="",H8&gt;G8),1,0),0)</f>
        <v>0</v>
      </c>
      <c r="Q8" s="81">
        <f t="shared" ref="Q8:Q39" si="4">IF(AND(B8*MAX(C8:D8)&gt;0,L8&lt;&gt;$A$80,L8&lt;&gt;$A$81,L8&lt;&gt;$A$82),1,0)</f>
        <v>0</v>
      </c>
    </row>
    <row r="9" spans="1:17" x14ac:dyDescent="0.2">
      <c r="A9" s="95"/>
      <c r="B9" s="96"/>
      <c r="C9" s="145"/>
      <c r="D9" s="146"/>
      <c r="E9" s="147"/>
      <c r="F9" s="148"/>
      <c r="G9" s="75" t="str">
        <f t="shared" ref="G9:G40" si="5">IF($B$4="","",IF(B9*C9&gt;0,+F9/5*$D$5*D9*C9,""))</f>
        <v/>
      </c>
      <c r="H9" s="96"/>
      <c r="I9" s="74" t="str">
        <f t="shared" ref="I9:I73" si="6">IF(B9*C9&gt;0,+B9/C9,"")</f>
        <v/>
      </c>
      <c r="J9" s="75" t="str">
        <f t="shared" ref="J9:J73" si="7">IF(B9*C9&gt;0,+D9*F9,"")</f>
        <v/>
      </c>
      <c r="K9" s="162" t="str">
        <f t="shared" si="0"/>
        <v/>
      </c>
      <c r="L9" s="81" t="str">
        <f t="shared" si="1"/>
        <v/>
      </c>
      <c r="M9" s="81">
        <f t="shared" si="2"/>
        <v>0</v>
      </c>
      <c r="N9" s="80">
        <f t="shared" ref="N9:N73" si="8">IF(E9&gt;D9,1,0)</f>
        <v>0</v>
      </c>
      <c r="O9" s="80">
        <f t="shared" si="3"/>
        <v>0</v>
      </c>
      <c r="P9" s="81">
        <f t="shared" ref="P9:P73" si="9">IF(B9&gt;0,IF(OR(G9="",H9&gt;G9),1,0),0)</f>
        <v>0</v>
      </c>
      <c r="Q9" s="81">
        <f t="shared" si="4"/>
        <v>0</v>
      </c>
    </row>
    <row r="10" spans="1:17" x14ac:dyDescent="0.2">
      <c r="A10" s="95"/>
      <c r="B10" s="96"/>
      <c r="C10" s="145"/>
      <c r="D10" s="146"/>
      <c r="E10" s="147"/>
      <c r="F10" s="148"/>
      <c r="G10" s="75" t="str">
        <f t="shared" si="5"/>
        <v/>
      </c>
      <c r="H10" s="96"/>
      <c r="I10" s="74" t="str">
        <f t="shared" si="6"/>
        <v/>
      </c>
      <c r="J10" s="75" t="str">
        <f t="shared" si="7"/>
        <v/>
      </c>
      <c r="K10" s="162" t="str">
        <f t="shared" si="0"/>
        <v/>
      </c>
      <c r="L10" s="81" t="str">
        <f t="shared" si="1"/>
        <v/>
      </c>
      <c r="M10" s="81">
        <f t="shared" si="2"/>
        <v>0</v>
      </c>
      <c r="N10" s="80">
        <f t="shared" si="8"/>
        <v>0</v>
      </c>
      <c r="O10" s="80">
        <f t="shared" si="3"/>
        <v>0</v>
      </c>
      <c r="P10" s="81">
        <f t="shared" si="9"/>
        <v>0</v>
      </c>
      <c r="Q10" s="81">
        <f t="shared" si="4"/>
        <v>0</v>
      </c>
    </row>
    <row r="11" spans="1:17" x14ac:dyDescent="0.2">
      <c r="A11" s="95"/>
      <c r="B11" s="96"/>
      <c r="C11" s="145"/>
      <c r="D11" s="146"/>
      <c r="E11" s="147"/>
      <c r="F11" s="148"/>
      <c r="G11" s="75" t="str">
        <f t="shared" si="5"/>
        <v/>
      </c>
      <c r="H11" s="96"/>
      <c r="I11" s="74" t="str">
        <f t="shared" si="6"/>
        <v/>
      </c>
      <c r="J11" s="75" t="str">
        <f t="shared" si="7"/>
        <v/>
      </c>
      <c r="K11" s="162" t="str">
        <f t="shared" si="0"/>
        <v/>
      </c>
      <c r="L11" s="81" t="str">
        <f t="shared" si="1"/>
        <v/>
      </c>
      <c r="M11" s="81">
        <f t="shared" si="2"/>
        <v>0</v>
      </c>
      <c r="N11" s="80">
        <f t="shared" si="8"/>
        <v>0</v>
      </c>
      <c r="O11" s="80">
        <f t="shared" si="3"/>
        <v>0</v>
      </c>
      <c r="P11" s="81">
        <f t="shared" si="9"/>
        <v>0</v>
      </c>
      <c r="Q11" s="81">
        <f t="shared" si="4"/>
        <v>0</v>
      </c>
    </row>
    <row r="12" spans="1:17" x14ac:dyDescent="0.2">
      <c r="A12" s="95"/>
      <c r="B12" s="96"/>
      <c r="C12" s="145"/>
      <c r="D12" s="146"/>
      <c r="E12" s="147"/>
      <c r="F12" s="148"/>
      <c r="G12" s="75" t="str">
        <f t="shared" si="5"/>
        <v/>
      </c>
      <c r="H12" s="96"/>
      <c r="I12" s="74" t="str">
        <f t="shared" si="6"/>
        <v/>
      </c>
      <c r="J12" s="75" t="str">
        <f t="shared" si="7"/>
        <v/>
      </c>
      <c r="K12" s="162" t="str">
        <f t="shared" si="0"/>
        <v/>
      </c>
      <c r="L12" s="81" t="str">
        <f t="shared" si="1"/>
        <v/>
      </c>
      <c r="M12" s="81">
        <f t="shared" si="2"/>
        <v>0</v>
      </c>
      <c r="N12" s="80">
        <f t="shared" si="8"/>
        <v>0</v>
      </c>
      <c r="O12" s="80">
        <f t="shared" si="3"/>
        <v>0</v>
      </c>
      <c r="P12" s="81">
        <f t="shared" si="9"/>
        <v>0</v>
      </c>
      <c r="Q12" s="81">
        <f t="shared" si="4"/>
        <v>0</v>
      </c>
    </row>
    <row r="13" spans="1:17" x14ac:dyDescent="0.2">
      <c r="A13" s="95"/>
      <c r="B13" s="96"/>
      <c r="C13" s="145"/>
      <c r="D13" s="146"/>
      <c r="E13" s="147"/>
      <c r="F13" s="148"/>
      <c r="G13" s="75" t="str">
        <f t="shared" si="5"/>
        <v/>
      </c>
      <c r="H13" s="96"/>
      <c r="I13" s="74" t="str">
        <f t="shared" si="6"/>
        <v/>
      </c>
      <c r="J13" s="75" t="str">
        <f t="shared" si="7"/>
        <v/>
      </c>
      <c r="K13" s="162" t="str">
        <f t="shared" si="0"/>
        <v/>
      </c>
      <c r="L13" s="81" t="str">
        <f t="shared" si="1"/>
        <v/>
      </c>
      <c r="M13" s="81">
        <f t="shared" si="2"/>
        <v>0</v>
      </c>
      <c r="N13" s="80">
        <f t="shared" si="8"/>
        <v>0</v>
      </c>
      <c r="O13" s="80">
        <f t="shared" si="3"/>
        <v>0</v>
      </c>
      <c r="P13" s="81">
        <f t="shared" si="9"/>
        <v>0</v>
      </c>
      <c r="Q13" s="81">
        <f t="shared" si="4"/>
        <v>0</v>
      </c>
    </row>
    <row r="14" spans="1:17" x14ac:dyDescent="0.2">
      <c r="A14" s="95"/>
      <c r="B14" s="96"/>
      <c r="C14" s="145"/>
      <c r="D14" s="146"/>
      <c r="E14" s="147"/>
      <c r="F14" s="148"/>
      <c r="G14" s="75" t="str">
        <f t="shared" si="5"/>
        <v/>
      </c>
      <c r="H14" s="96"/>
      <c r="I14" s="74" t="str">
        <f t="shared" si="6"/>
        <v/>
      </c>
      <c r="J14" s="75" t="str">
        <f t="shared" si="7"/>
        <v/>
      </c>
      <c r="K14" s="162" t="str">
        <f t="shared" si="0"/>
        <v/>
      </c>
      <c r="L14" s="81" t="str">
        <f t="shared" si="1"/>
        <v/>
      </c>
      <c r="M14" s="81">
        <f t="shared" si="2"/>
        <v>0</v>
      </c>
      <c r="N14" s="80">
        <f t="shared" si="8"/>
        <v>0</v>
      </c>
      <c r="O14" s="80">
        <f t="shared" si="3"/>
        <v>0</v>
      </c>
      <c r="P14" s="81">
        <f t="shared" si="9"/>
        <v>0</v>
      </c>
      <c r="Q14" s="81">
        <f t="shared" si="4"/>
        <v>0</v>
      </c>
    </row>
    <row r="15" spans="1:17" x14ac:dyDescent="0.2">
      <c r="A15" s="95"/>
      <c r="B15" s="96"/>
      <c r="C15" s="145"/>
      <c r="D15" s="146"/>
      <c r="E15" s="147"/>
      <c r="F15" s="148"/>
      <c r="G15" s="75" t="str">
        <f t="shared" si="5"/>
        <v/>
      </c>
      <c r="H15" s="96"/>
      <c r="I15" s="74" t="str">
        <f t="shared" si="6"/>
        <v/>
      </c>
      <c r="J15" s="75" t="str">
        <f t="shared" si="7"/>
        <v/>
      </c>
      <c r="K15" s="162" t="str">
        <f t="shared" si="0"/>
        <v/>
      </c>
      <c r="L15" s="81" t="str">
        <f t="shared" si="1"/>
        <v/>
      </c>
      <c r="M15" s="81">
        <f t="shared" si="2"/>
        <v>0</v>
      </c>
      <c r="N15" s="80">
        <f t="shared" si="8"/>
        <v>0</v>
      </c>
      <c r="O15" s="80">
        <f t="shared" si="3"/>
        <v>0</v>
      </c>
      <c r="P15" s="81">
        <f t="shared" si="9"/>
        <v>0</v>
      </c>
      <c r="Q15" s="81">
        <f t="shared" si="4"/>
        <v>0</v>
      </c>
    </row>
    <row r="16" spans="1:17" x14ac:dyDescent="0.2">
      <c r="A16" s="95"/>
      <c r="B16" s="96"/>
      <c r="C16" s="145"/>
      <c r="D16" s="146"/>
      <c r="E16" s="147"/>
      <c r="F16" s="148"/>
      <c r="G16" s="75" t="str">
        <f t="shared" si="5"/>
        <v/>
      </c>
      <c r="H16" s="96"/>
      <c r="I16" s="74" t="str">
        <f t="shared" si="6"/>
        <v/>
      </c>
      <c r="J16" s="75" t="str">
        <f t="shared" si="7"/>
        <v/>
      </c>
      <c r="K16" s="162" t="str">
        <f t="shared" si="0"/>
        <v/>
      </c>
      <c r="L16" s="81" t="str">
        <f t="shared" si="1"/>
        <v/>
      </c>
      <c r="M16" s="81">
        <f>IF(B16&gt;0,IF(C16&gt;0,IF(I16&gt;12350,1,0),IF(D16&gt;0,IF(B16/D16&gt;12350,1,0),0)),0)</f>
        <v>0</v>
      </c>
      <c r="N16" s="80">
        <f t="shared" si="8"/>
        <v>0</v>
      </c>
      <c r="O16" s="80">
        <f t="shared" si="3"/>
        <v>0</v>
      </c>
      <c r="P16" s="81">
        <f t="shared" si="9"/>
        <v>0</v>
      </c>
      <c r="Q16" s="81">
        <f t="shared" si="4"/>
        <v>0</v>
      </c>
    </row>
    <row r="17" spans="1:17" x14ac:dyDescent="0.2">
      <c r="A17" s="95"/>
      <c r="B17" s="96"/>
      <c r="C17" s="145"/>
      <c r="D17" s="146"/>
      <c r="E17" s="147"/>
      <c r="F17" s="148"/>
      <c r="G17" s="75" t="str">
        <f t="shared" si="5"/>
        <v/>
      </c>
      <c r="H17" s="96"/>
      <c r="I17" s="74" t="str">
        <f t="shared" si="6"/>
        <v/>
      </c>
      <c r="J17" s="75" t="str">
        <f t="shared" si="7"/>
        <v/>
      </c>
      <c r="K17" s="162" t="str">
        <f t="shared" si="0"/>
        <v/>
      </c>
      <c r="L17" s="81" t="str">
        <f t="shared" si="1"/>
        <v/>
      </c>
      <c r="M17" s="81">
        <f t="shared" ref="M17:M73" si="10">IF(B17&gt;0,IF(C17&gt;0,IF(I17&gt;12350,1,0),IF(D17&gt;0,IF(B17/D17&gt;12350,1,0),0)),0)</f>
        <v>0</v>
      </c>
      <c r="N17" s="80">
        <f t="shared" si="8"/>
        <v>0</v>
      </c>
      <c r="O17" s="80">
        <f t="shared" si="3"/>
        <v>0</v>
      </c>
      <c r="P17" s="81">
        <f t="shared" si="9"/>
        <v>0</v>
      </c>
      <c r="Q17" s="81">
        <f t="shared" si="4"/>
        <v>0</v>
      </c>
    </row>
    <row r="18" spans="1:17" x14ac:dyDescent="0.2">
      <c r="A18" s="95"/>
      <c r="B18" s="96"/>
      <c r="C18" s="145"/>
      <c r="D18" s="146"/>
      <c r="E18" s="147"/>
      <c r="F18" s="148"/>
      <c r="G18" s="75" t="str">
        <f t="shared" si="5"/>
        <v/>
      </c>
      <c r="H18" s="96"/>
      <c r="I18" s="74" t="str">
        <f t="shared" si="6"/>
        <v/>
      </c>
      <c r="J18" s="75" t="str">
        <f t="shared" si="7"/>
        <v/>
      </c>
      <c r="K18" s="162" t="str">
        <f t="shared" si="0"/>
        <v/>
      </c>
      <c r="L18" s="81" t="str">
        <f t="shared" si="1"/>
        <v/>
      </c>
      <c r="M18" s="81">
        <f t="shared" si="10"/>
        <v>0</v>
      </c>
      <c r="N18" s="80">
        <f t="shared" si="8"/>
        <v>0</v>
      </c>
      <c r="O18" s="80">
        <f t="shared" si="3"/>
        <v>0</v>
      </c>
      <c r="P18" s="81">
        <f t="shared" si="9"/>
        <v>0</v>
      </c>
      <c r="Q18" s="81">
        <f t="shared" si="4"/>
        <v>0</v>
      </c>
    </row>
    <row r="19" spans="1:17" x14ac:dyDescent="0.2">
      <c r="A19" s="95"/>
      <c r="B19" s="96"/>
      <c r="C19" s="145"/>
      <c r="D19" s="146"/>
      <c r="E19" s="147"/>
      <c r="F19" s="148"/>
      <c r="G19" s="75" t="str">
        <f t="shared" si="5"/>
        <v/>
      </c>
      <c r="H19" s="96"/>
      <c r="I19" s="74" t="str">
        <f t="shared" si="6"/>
        <v/>
      </c>
      <c r="J19" s="75" t="str">
        <f t="shared" si="7"/>
        <v/>
      </c>
      <c r="K19" s="162" t="str">
        <f t="shared" si="0"/>
        <v/>
      </c>
      <c r="L19" s="81" t="str">
        <f t="shared" si="1"/>
        <v/>
      </c>
      <c r="M19" s="81">
        <f t="shared" si="10"/>
        <v>0</v>
      </c>
      <c r="N19" s="80">
        <f t="shared" si="8"/>
        <v>0</v>
      </c>
      <c r="O19" s="80">
        <f t="shared" si="3"/>
        <v>0</v>
      </c>
      <c r="P19" s="81">
        <f t="shared" si="9"/>
        <v>0</v>
      </c>
      <c r="Q19" s="81">
        <f t="shared" si="4"/>
        <v>0</v>
      </c>
    </row>
    <row r="20" spans="1:17" x14ac:dyDescent="0.2">
      <c r="A20" s="95"/>
      <c r="B20" s="96"/>
      <c r="C20" s="145"/>
      <c r="D20" s="146"/>
      <c r="E20" s="147"/>
      <c r="F20" s="148"/>
      <c r="G20" s="75" t="str">
        <f t="shared" si="5"/>
        <v/>
      </c>
      <c r="H20" s="96"/>
      <c r="I20" s="74" t="str">
        <f t="shared" si="6"/>
        <v/>
      </c>
      <c r="J20" s="75" t="str">
        <f t="shared" si="7"/>
        <v/>
      </c>
      <c r="K20" s="162" t="str">
        <f t="shared" si="0"/>
        <v/>
      </c>
      <c r="L20" s="81" t="str">
        <f t="shared" si="1"/>
        <v/>
      </c>
      <c r="M20" s="81">
        <f t="shared" si="10"/>
        <v>0</v>
      </c>
      <c r="N20" s="80">
        <f t="shared" si="8"/>
        <v>0</v>
      </c>
      <c r="O20" s="80">
        <f t="shared" si="3"/>
        <v>0</v>
      </c>
      <c r="P20" s="81">
        <f t="shared" si="9"/>
        <v>0</v>
      </c>
      <c r="Q20" s="81">
        <f t="shared" si="4"/>
        <v>0</v>
      </c>
    </row>
    <row r="21" spans="1:17" x14ac:dyDescent="0.2">
      <c r="A21" s="95"/>
      <c r="B21" s="96"/>
      <c r="C21" s="145"/>
      <c r="D21" s="146"/>
      <c r="E21" s="147"/>
      <c r="F21" s="148"/>
      <c r="G21" s="75" t="str">
        <f t="shared" si="5"/>
        <v/>
      </c>
      <c r="H21" s="96"/>
      <c r="I21" s="74" t="str">
        <f t="shared" si="6"/>
        <v/>
      </c>
      <c r="J21" s="75" t="str">
        <f t="shared" si="7"/>
        <v/>
      </c>
      <c r="K21" s="162" t="str">
        <f t="shared" si="0"/>
        <v/>
      </c>
      <c r="L21" s="81" t="str">
        <f t="shared" si="1"/>
        <v/>
      </c>
      <c r="M21" s="81">
        <f t="shared" si="10"/>
        <v>0</v>
      </c>
      <c r="N21" s="80">
        <f t="shared" si="8"/>
        <v>0</v>
      </c>
      <c r="O21" s="80">
        <f t="shared" si="3"/>
        <v>0</v>
      </c>
      <c r="P21" s="81">
        <f t="shared" si="9"/>
        <v>0</v>
      </c>
      <c r="Q21" s="81">
        <f t="shared" si="4"/>
        <v>0</v>
      </c>
    </row>
    <row r="22" spans="1:17" x14ac:dyDescent="0.2">
      <c r="A22" s="95"/>
      <c r="B22" s="96"/>
      <c r="C22" s="145"/>
      <c r="D22" s="146"/>
      <c r="E22" s="147"/>
      <c r="F22" s="148"/>
      <c r="G22" s="75" t="str">
        <f t="shared" si="5"/>
        <v/>
      </c>
      <c r="H22" s="96"/>
      <c r="I22" s="74" t="str">
        <f t="shared" si="6"/>
        <v/>
      </c>
      <c r="J22" s="75" t="str">
        <f t="shared" si="7"/>
        <v/>
      </c>
      <c r="K22" s="162" t="str">
        <f t="shared" si="0"/>
        <v/>
      </c>
      <c r="L22" s="81" t="str">
        <f t="shared" si="1"/>
        <v/>
      </c>
      <c r="M22" s="81">
        <f t="shared" si="10"/>
        <v>0</v>
      </c>
      <c r="N22" s="80">
        <f t="shared" si="8"/>
        <v>0</v>
      </c>
      <c r="O22" s="80">
        <f t="shared" si="3"/>
        <v>0</v>
      </c>
      <c r="P22" s="81">
        <f t="shared" si="9"/>
        <v>0</v>
      </c>
      <c r="Q22" s="81">
        <f t="shared" si="4"/>
        <v>0</v>
      </c>
    </row>
    <row r="23" spans="1:17" x14ac:dyDescent="0.2">
      <c r="A23" s="95"/>
      <c r="B23" s="96"/>
      <c r="C23" s="145"/>
      <c r="D23" s="146"/>
      <c r="E23" s="147"/>
      <c r="F23" s="148"/>
      <c r="G23" s="75" t="str">
        <f t="shared" si="5"/>
        <v/>
      </c>
      <c r="H23" s="96"/>
      <c r="I23" s="74" t="str">
        <f t="shared" si="6"/>
        <v/>
      </c>
      <c r="J23" s="75" t="str">
        <f t="shared" si="7"/>
        <v/>
      </c>
      <c r="K23" s="162" t="str">
        <f t="shared" si="0"/>
        <v/>
      </c>
      <c r="L23" s="81" t="str">
        <f t="shared" si="1"/>
        <v/>
      </c>
      <c r="M23" s="81">
        <f t="shared" si="10"/>
        <v>0</v>
      </c>
      <c r="N23" s="80">
        <f t="shared" si="8"/>
        <v>0</v>
      </c>
      <c r="O23" s="80">
        <f t="shared" si="3"/>
        <v>0</v>
      </c>
      <c r="P23" s="81">
        <f t="shared" si="9"/>
        <v>0</v>
      </c>
      <c r="Q23" s="81">
        <f t="shared" si="4"/>
        <v>0</v>
      </c>
    </row>
    <row r="24" spans="1:17" x14ac:dyDescent="0.2">
      <c r="A24" s="95"/>
      <c r="B24" s="96"/>
      <c r="C24" s="145"/>
      <c r="D24" s="146"/>
      <c r="E24" s="147"/>
      <c r="F24" s="148"/>
      <c r="G24" s="75" t="str">
        <f t="shared" si="5"/>
        <v/>
      </c>
      <c r="H24" s="96"/>
      <c r="I24" s="74" t="str">
        <f t="shared" si="6"/>
        <v/>
      </c>
      <c r="J24" s="75" t="str">
        <f t="shared" si="7"/>
        <v/>
      </c>
      <c r="K24" s="162" t="str">
        <f t="shared" si="0"/>
        <v/>
      </c>
      <c r="L24" s="81" t="str">
        <f t="shared" si="1"/>
        <v/>
      </c>
      <c r="M24" s="81">
        <f t="shared" si="10"/>
        <v>0</v>
      </c>
      <c r="N24" s="80">
        <f t="shared" si="8"/>
        <v>0</v>
      </c>
      <c r="O24" s="80">
        <f t="shared" si="3"/>
        <v>0</v>
      </c>
      <c r="P24" s="81">
        <f t="shared" si="9"/>
        <v>0</v>
      </c>
      <c r="Q24" s="81">
        <f t="shared" si="4"/>
        <v>0</v>
      </c>
    </row>
    <row r="25" spans="1:17" x14ac:dyDescent="0.2">
      <c r="A25" s="95"/>
      <c r="B25" s="96"/>
      <c r="C25" s="145"/>
      <c r="D25" s="146"/>
      <c r="E25" s="147"/>
      <c r="F25" s="148"/>
      <c r="G25" s="75" t="str">
        <f t="shared" si="5"/>
        <v/>
      </c>
      <c r="H25" s="96"/>
      <c r="I25" s="74" t="str">
        <f t="shared" si="6"/>
        <v/>
      </c>
      <c r="J25" s="75" t="str">
        <f t="shared" si="7"/>
        <v/>
      </c>
      <c r="K25" s="162" t="str">
        <f t="shared" si="0"/>
        <v/>
      </c>
      <c r="L25" s="81" t="str">
        <f t="shared" si="1"/>
        <v/>
      </c>
      <c r="M25" s="81">
        <f t="shared" si="10"/>
        <v>0</v>
      </c>
      <c r="N25" s="80">
        <f t="shared" si="8"/>
        <v>0</v>
      </c>
      <c r="O25" s="80">
        <f t="shared" si="3"/>
        <v>0</v>
      </c>
      <c r="P25" s="81">
        <f t="shared" si="9"/>
        <v>0</v>
      </c>
      <c r="Q25" s="81">
        <f t="shared" si="4"/>
        <v>0</v>
      </c>
    </row>
    <row r="26" spans="1:17" x14ac:dyDescent="0.2">
      <c r="A26" s="95"/>
      <c r="B26" s="96"/>
      <c r="C26" s="145"/>
      <c r="D26" s="146"/>
      <c r="E26" s="147"/>
      <c r="F26" s="148"/>
      <c r="G26" s="75" t="str">
        <f t="shared" si="5"/>
        <v/>
      </c>
      <c r="H26" s="96"/>
      <c r="I26" s="74" t="str">
        <f t="shared" si="6"/>
        <v/>
      </c>
      <c r="J26" s="75" t="str">
        <f t="shared" si="7"/>
        <v/>
      </c>
      <c r="K26" s="162" t="str">
        <f t="shared" si="0"/>
        <v/>
      </c>
      <c r="L26" s="81" t="str">
        <f t="shared" si="1"/>
        <v/>
      </c>
      <c r="M26" s="81">
        <f t="shared" si="10"/>
        <v>0</v>
      </c>
      <c r="N26" s="80">
        <f t="shared" si="8"/>
        <v>0</v>
      </c>
      <c r="O26" s="80">
        <f t="shared" si="3"/>
        <v>0</v>
      </c>
      <c r="P26" s="81">
        <f t="shared" si="9"/>
        <v>0</v>
      </c>
      <c r="Q26" s="81">
        <f t="shared" si="4"/>
        <v>0</v>
      </c>
    </row>
    <row r="27" spans="1:17" x14ac:dyDescent="0.2">
      <c r="A27" s="95"/>
      <c r="B27" s="96"/>
      <c r="C27" s="145"/>
      <c r="D27" s="146"/>
      <c r="E27" s="147"/>
      <c r="F27" s="148"/>
      <c r="G27" s="75" t="str">
        <f t="shared" si="5"/>
        <v/>
      </c>
      <c r="H27" s="96"/>
      <c r="I27" s="74" t="str">
        <f t="shared" si="6"/>
        <v/>
      </c>
      <c r="J27" s="75" t="str">
        <f t="shared" si="7"/>
        <v/>
      </c>
      <c r="K27" s="162" t="str">
        <f t="shared" si="0"/>
        <v/>
      </c>
      <c r="L27" s="81" t="str">
        <f t="shared" si="1"/>
        <v/>
      </c>
      <c r="M27" s="81">
        <f t="shared" si="10"/>
        <v>0</v>
      </c>
      <c r="N27" s="80">
        <f t="shared" si="8"/>
        <v>0</v>
      </c>
      <c r="O27" s="80">
        <f t="shared" si="3"/>
        <v>0</v>
      </c>
      <c r="P27" s="81">
        <f t="shared" si="9"/>
        <v>0</v>
      </c>
      <c r="Q27" s="81">
        <f t="shared" si="4"/>
        <v>0</v>
      </c>
    </row>
    <row r="28" spans="1:17" x14ac:dyDescent="0.2">
      <c r="A28" s="95"/>
      <c r="B28" s="96"/>
      <c r="C28" s="145"/>
      <c r="D28" s="146"/>
      <c r="E28" s="147"/>
      <c r="F28" s="148"/>
      <c r="G28" s="75" t="str">
        <f t="shared" si="5"/>
        <v/>
      </c>
      <c r="H28" s="96"/>
      <c r="I28" s="74" t="str">
        <f t="shared" si="6"/>
        <v/>
      </c>
      <c r="J28" s="75" t="str">
        <f t="shared" si="7"/>
        <v/>
      </c>
      <c r="K28" s="162" t="str">
        <f t="shared" si="0"/>
        <v/>
      </c>
      <c r="L28" s="81" t="str">
        <f t="shared" si="1"/>
        <v/>
      </c>
      <c r="M28" s="81">
        <f t="shared" si="10"/>
        <v>0</v>
      </c>
      <c r="N28" s="80">
        <f t="shared" si="8"/>
        <v>0</v>
      </c>
      <c r="O28" s="80">
        <f t="shared" si="3"/>
        <v>0</v>
      </c>
      <c r="P28" s="81">
        <f t="shared" si="9"/>
        <v>0</v>
      </c>
      <c r="Q28" s="81">
        <f t="shared" si="4"/>
        <v>0</v>
      </c>
    </row>
    <row r="29" spans="1:17" x14ac:dyDescent="0.2">
      <c r="A29" s="95"/>
      <c r="B29" s="96"/>
      <c r="C29" s="145"/>
      <c r="D29" s="146"/>
      <c r="E29" s="147"/>
      <c r="F29" s="148"/>
      <c r="G29" s="75" t="str">
        <f t="shared" si="5"/>
        <v/>
      </c>
      <c r="H29" s="96"/>
      <c r="I29" s="74" t="str">
        <f t="shared" si="6"/>
        <v/>
      </c>
      <c r="J29" s="75" t="str">
        <f t="shared" si="7"/>
        <v/>
      </c>
      <c r="K29" s="162" t="str">
        <f t="shared" si="0"/>
        <v/>
      </c>
      <c r="L29" s="81" t="str">
        <f t="shared" si="1"/>
        <v/>
      </c>
      <c r="M29" s="81">
        <f t="shared" si="10"/>
        <v>0</v>
      </c>
      <c r="N29" s="80">
        <f t="shared" si="8"/>
        <v>0</v>
      </c>
      <c r="O29" s="80">
        <f t="shared" si="3"/>
        <v>0</v>
      </c>
      <c r="P29" s="81">
        <f t="shared" si="9"/>
        <v>0</v>
      </c>
      <c r="Q29" s="81">
        <f t="shared" si="4"/>
        <v>0</v>
      </c>
    </row>
    <row r="30" spans="1:17" x14ac:dyDescent="0.2">
      <c r="A30" s="95"/>
      <c r="B30" s="96"/>
      <c r="C30" s="145"/>
      <c r="D30" s="146"/>
      <c r="E30" s="147"/>
      <c r="F30" s="148"/>
      <c r="G30" s="75" t="str">
        <f t="shared" si="5"/>
        <v/>
      </c>
      <c r="H30" s="96"/>
      <c r="I30" s="74" t="str">
        <f t="shared" si="6"/>
        <v/>
      </c>
      <c r="J30" s="75" t="str">
        <f t="shared" si="7"/>
        <v/>
      </c>
      <c r="K30" s="162" t="str">
        <f t="shared" si="0"/>
        <v/>
      </c>
      <c r="L30" s="81" t="str">
        <f t="shared" si="1"/>
        <v/>
      </c>
      <c r="M30" s="81">
        <f t="shared" si="10"/>
        <v>0</v>
      </c>
      <c r="N30" s="80">
        <f t="shared" si="8"/>
        <v>0</v>
      </c>
      <c r="O30" s="80">
        <f t="shared" si="3"/>
        <v>0</v>
      </c>
      <c r="P30" s="81">
        <f t="shared" si="9"/>
        <v>0</v>
      </c>
      <c r="Q30" s="81">
        <f t="shared" si="4"/>
        <v>0</v>
      </c>
    </row>
    <row r="31" spans="1:17" x14ac:dyDescent="0.2">
      <c r="A31" s="95"/>
      <c r="B31" s="96"/>
      <c r="C31" s="145"/>
      <c r="D31" s="146"/>
      <c r="E31" s="147"/>
      <c r="F31" s="148"/>
      <c r="G31" s="75" t="str">
        <f t="shared" si="5"/>
        <v/>
      </c>
      <c r="H31" s="96"/>
      <c r="I31" s="74" t="str">
        <f t="shared" si="6"/>
        <v/>
      </c>
      <c r="J31" s="75" t="str">
        <f t="shared" si="7"/>
        <v/>
      </c>
      <c r="K31" s="162" t="str">
        <f t="shared" si="0"/>
        <v/>
      </c>
      <c r="L31" s="81" t="str">
        <f t="shared" si="1"/>
        <v/>
      </c>
      <c r="M31" s="81">
        <f t="shared" si="10"/>
        <v>0</v>
      </c>
      <c r="N31" s="80">
        <f t="shared" si="8"/>
        <v>0</v>
      </c>
      <c r="O31" s="80">
        <f t="shared" si="3"/>
        <v>0</v>
      </c>
      <c r="P31" s="81">
        <f t="shared" si="9"/>
        <v>0</v>
      </c>
      <c r="Q31" s="81">
        <f t="shared" si="4"/>
        <v>0</v>
      </c>
    </row>
    <row r="32" spans="1:17" x14ac:dyDescent="0.2">
      <c r="A32" s="95"/>
      <c r="B32" s="96"/>
      <c r="C32" s="145"/>
      <c r="D32" s="146"/>
      <c r="E32" s="147"/>
      <c r="F32" s="148"/>
      <c r="G32" s="75" t="str">
        <f t="shared" si="5"/>
        <v/>
      </c>
      <c r="H32" s="96"/>
      <c r="I32" s="74" t="str">
        <f t="shared" si="6"/>
        <v/>
      </c>
      <c r="J32" s="75" t="str">
        <f t="shared" si="7"/>
        <v/>
      </c>
      <c r="K32" s="162" t="str">
        <f t="shared" si="0"/>
        <v/>
      </c>
      <c r="L32" s="81" t="str">
        <f t="shared" si="1"/>
        <v/>
      </c>
      <c r="M32" s="81">
        <f t="shared" si="10"/>
        <v>0</v>
      </c>
      <c r="N32" s="80">
        <f t="shared" si="8"/>
        <v>0</v>
      </c>
      <c r="O32" s="80">
        <f t="shared" si="3"/>
        <v>0</v>
      </c>
      <c r="P32" s="81">
        <f t="shared" si="9"/>
        <v>0</v>
      </c>
      <c r="Q32" s="81">
        <f t="shared" si="4"/>
        <v>0</v>
      </c>
    </row>
    <row r="33" spans="1:17" x14ac:dyDescent="0.2">
      <c r="A33" s="95"/>
      <c r="B33" s="96"/>
      <c r="C33" s="145"/>
      <c r="D33" s="146"/>
      <c r="E33" s="147"/>
      <c r="F33" s="148"/>
      <c r="G33" s="75" t="str">
        <f t="shared" si="5"/>
        <v/>
      </c>
      <c r="H33" s="96"/>
      <c r="I33" s="74" t="str">
        <f t="shared" si="6"/>
        <v/>
      </c>
      <c r="J33" s="75" t="str">
        <f t="shared" si="7"/>
        <v/>
      </c>
      <c r="K33" s="162" t="str">
        <f t="shared" si="0"/>
        <v/>
      </c>
      <c r="L33" s="81" t="str">
        <f t="shared" si="1"/>
        <v/>
      </c>
      <c r="M33" s="81">
        <f t="shared" si="10"/>
        <v>0</v>
      </c>
      <c r="N33" s="80">
        <f t="shared" si="8"/>
        <v>0</v>
      </c>
      <c r="O33" s="80">
        <f t="shared" si="3"/>
        <v>0</v>
      </c>
      <c r="P33" s="81">
        <f t="shared" si="9"/>
        <v>0</v>
      </c>
      <c r="Q33" s="81">
        <f t="shared" si="4"/>
        <v>0</v>
      </c>
    </row>
    <row r="34" spans="1:17" x14ac:dyDescent="0.2">
      <c r="A34" s="95"/>
      <c r="B34" s="96"/>
      <c r="C34" s="145"/>
      <c r="D34" s="146"/>
      <c r="E34" s="147"/>
      <c r="F34" s="148"/>
      <c r="G34" s="75" t="str">
        <f t="shared" si="5"/>
        <v/>
      </c>
      <c r="H34" s="96"/>
      <c r="I34" s="74" t="str">
        <f t="shared" si="6"/>
        <v/>
      </c>
      <c r="J34" s="75" t="str">
        <f t="shared" si="7"/>
        <v/>
      </c>
      <c r="K34" s="162" t="str">
        <f t="shared" si="0"/>
        <v/>
      </c>
      <c r="L34" s="81" t="str">
        <f t="shared" si="1"/>
        <v/>
      </c>
      <c r="M34" s="81">
        <f t="shared" si="10"/>
        <v>0</v>
      </c>
      <c r="N34" s="80">
        <f t="shared" si="8"/>
        <v>0</v>
      </c>
      <c r="O34" s="80">
        <f t="shared" si="3"/>
        <v>0</v>
      </c>
      <c r="P34" s="81">
        <f t="shared" si="9"/>
        <v>0</v>
      </c>
      <c r="Q34" s="81">
        <f t="shared" si="4"/>
        <v>0</v>
      </c>
    </row>
    <row r="35" spans="1:17" x14ac:dyDescent="0.2">
      <c r="A35" s="95"/>
      <c r="B35" s="96"/>
      <c r="C35" s="145"/>
      <c r="D35" s="146"/>
      <c r="E35" s="147"/>
      <c r="F35" s="148"/>
      <c r="G35" s="75" t="str">
        <f t="shared" si="5"/>
        <v/>
      </c>
      <c r="H35" s="96"/>
      <c r="I35" s="74" t="str">
        <f t="shared" si="6"/>
        <v/>
      </c>
      <c r="J35" s="75" t="str">
        <f t="shared" si="7"/>
        <v/>
      </c>
      <c r="K35" s="162" t="str">
        <f t="shared" si="0"/>
        <v/>
      </c>
      <c r="L35" s="81" t="str">
        <f t="shared" si="1"/>
        <v/>
      </c>
      <c r="M35" s="81">
        <f t="shared" si="10"/>
        <v>0</v>
      </c>
      <c r="N35" s="80">
        <f t="shared" si="8"/>
        <v>0</v>
      </c>
      <c r="O35" s="80">
        <f t="shared" si="3"/>
        <v>0</v>
      </c>
      <c r="P35" s="81">
        <f t="shared" si="9"/>
        <v>0</v>
      </c>
      <c r="Q35" s="81">
        <f t="shared" si="4"/>
        <v>0</v>
      </c>
    </row>
    <row r="36" spans="1:17" x14ac:dyDescent="0.2">
      <c r="A36" s="95"/>
      <c r="B36" s="96"/>
      <c r="C36" s="145"/>
      <c r="D36" s="146"/>
      <c r="E36" s="147"/>
      <c r="F36" s="148"/>
      <c r="G36" s="75" t="str">
        <f t="shared" si="5"/>
        <v/>
      </c>
      <c r="H36" s="96"/>
      <c r="I36" s="74" t="str">
        <f t="shared" si="6"/>
        <v/>
      </c>
      <c r="J36" s="75" t="str">
        <f t="shared" si="7"/>
        <v/>
      </c>
      <c r="K36" s="162" t="str">
        <f t="shared" si="0"/>
        <v/>
      </c>
      <c r="L36" s="81" t="str">
        <f t="shared" si="1"/>
        <v/>
      </c>
      <c r="M36" s="81">
        <f t="shared" si="10"/>
        <v>0</v>
      </c>
      <c r="N36" s="80">
        <f t="shared" si="8"/>
        <v>0</v>
      </c>
      <c r="O36" s="80">
        <f t="shared" si="3"/>
        <v>0</v>
      </c>
      <c r="P36" s="81">
        <f t="shared" si="9"/>
        <v>0</v>
      </c>
      <c r="Q36" s="81">
        <f t="shared" si="4"/>
        <v>0</v>
      </c>
    </row>
    <row r="37" spans="1:17" x14ac:dyDescent="0.2">
      <c r="A37" s="95"/>
      <c r="B37" s="96"/>
      <c r="C37" s="145"/>
      <c r="D37" s="146"/>
      <c r="E37" s="147"/>
      <c r="F37" s="148"/>
      <c r="G37" s="75" t="str">
        <f t="shared" si="5"/>
        <v/>
      </c>
      <c r="H37" s="96"/>
      <c r="I37" s="74" t="str">
        <f t="shared" si="6"/>
        <v/>
      </c>
      <c r="J37" s="75" t="str">
        <f t="shared" si="7"/>
        <v/>
      </c>
      <c r="K37" s="162" t="str">
        <f t="shared" si="0"/>
        <v/>
      </c>
      <c r="L37" s="81" t="str">
        <f t="shared" si="1"/>
        <v/>
      </c>
      <c r="M37" s="81">
        <f t="shared" si="10"/>
        <v>0</v>
      </c>
      <c r="N37" s="80">
        <f t="shared" si="8"/>
        <v>0</v>
      </c>
      <c r="O37" s="80">
        <f t="shared" si="3"/>
        <v>0</v>
      </c>
      <c r="P37" s="81">
        <f t="shared" si="9"/>
        <v>0</v>
      </c>
      <c r="Q37" s="81">
        <f t="shared" si="4"/>
        <v>0</v>
      </c>
    </row>
    <row r="38" spans="1:17" x14ac:dyDescent="0.2">
      <c r="A38" s="95"/>
      <c r="B38" s="96"/>
      <c r="C38" s="145"/>
      <c r="D38" s="146"/>
      <c r="E38" s="147"/>
      <c r="F38" s="148"/>
      <c r="G38" s="75" t="str">
        <f t="shared" si="5"/>
        <v/>
      </c>
      <c r="H38" s="96"/>
      <c r="I38" s="74" t="str">
        <f t="shared" si="6"/>
        <v/>
      </c>
      <c r="J38" s="75" t="str">
        <f t="shared" si="7"/>
        <v/>
      </c>
      <c r="K38" s="162" t="str">
        <f t="shared" si="0"/>
        <v/>
      </c>
      <c r="L38" s="81" t="str">
        <f t="shared" si="1"/>
        <v/>
      </c>
      <c r="M38" s="81">
        <f t="shared" si="10"/>
        <v>0</v>
      </c>
      <c r="N38" s="80">
        <f t="shared" si="8"/>
        <v>0</v>
      </c>
      <c r="O38" s="80">
        <f t="shared" si="3"/>
        <v>0</v>
      </c>
      <c r="P38" s="81">
        <f t="shared" si="9"/>
        <v>0</v>
      </c>
      <c r="Q38" s="81">
        <f t="shared" si="4"/>
        <v>0</v>
      </c>
    </row>
    <row r="39" spans="1:17" x14ac:dyDescent="0.2">
      <c r="A39" s="95"/>
      <c r="B39" s="96"/>
      <c r="C39" s="145"/>
      <c r="D39" s="146"/>
      <c r="E39" s="147"/>
      <c r="F39" s="148"/>
      <c r="G39" s="75" t="str">
        <f t="shared" si="5"/>
        <v/>
      </c>
      <c r="H39" s="96"/>
      <c r="I39" s="74" t="str">
        <f t="shared" si="6"/>
        <v/>
      </c>
      <c r="J39" s="75" t="str">
        <f t="shared" si="7"/>
        <v/>
      </c>
      <c r="K39" s="162" t="str">
        <f t="shared" si="0"/>
        <v/>
      </c>
      <c r="L39" s="81" t="str">
        <f t="shared" si="1"/>
        <v/>
      </c>
      <c r="M39" s="81">
        <f t="shared" si="10"/>
        <v>0</v>
      </c>
      <c r="N39" s="80">
        <f t="shared" si="8"/>
        <v>0</v>
      </c>
      <c r="O39" s="80">
        <f t="shared" si="3"/>
        <v>0</v>
      </c>
      <c r="P39" s="81">
        <f t="shared" si="9"/>
        <v>0</v>
      </c>
      <c r="Q39" s="81">
        <f t="shared" si="4"/>
        <v>0</v>
      </c>
    </row>
    <row r="40" spans="1:17" x14ac:dyDescent="0.2">
      <c r="A40" s="95"/>
      <c r="B40" s="96"/>
      <c r="C40" s="145"/>
      <c r="D40" s="146"/>
      <c r="E40" s="147"/>
      <c r="F40" s="148"/>
      <c r="G40" s="75" t="str">
        <f t="shared" si="5"/>
        <v/>
      </c>
      <c r="H40" s="96"/>
      <c r="I40" s="74" t="str">
        <f t="shared" si="6"/>
        <v/>
      </c>
      <c r="J40" s="75" t="str">
        <f t="shared" si="7"/>
        <v/>
      </c>
      <c r="K40" s="162" t="str">
        <f t="shared" ref="K40:K66" si="11">IF(B40&gt;0,IF(C40&gt;0,+D40*B40,B40)/$D$4*$D$5,"")</f>
        <v/>
      </c>
      <c r="L40" s="81" t="str">
        <f t="shared" ref="L40:L66" si="12">IF(B40&gt;0,IF(C40&gt;0,IF(I40&lt;=3470,$A$80,IF(I40&gt;=4340,$A$82,$A$81)),IF(D40&gt;0,IF(B40/D40&gt;=4340,$A$82,$Q$7),"")),"")</f>
        <v/>
      </c>
      <c r="M40" s="81">
        <f t="shared" si="10"/>
        <v>0</v>
      </c>
      <c r="N40" s="80">
        <f t="shared" si="8"/>
        <v>0</v>
      </c>
      <c r="O40" s="80">
        <f t="shared" ref="O40:O66" si="13">IF(AND(L40=$A$81,ISBLANK(F40)),1,0)</f>
        <v>0</v>
      </c>
      <c r="P40" s="81">
        <f t="shared" si="9"/>
        <v>0</v>
      </c>
      <c r="Q40" s="81">
        <f t="shared" ref="Q40:Q66" si="14">IF(AND(B40*MAX(C40:D40)&gt;0,L40&lt;&gt;$A$80,L40&lt;&gt;$A$81,L40&lt;&gt;$A$82),1,0)</f>
        <v>0</v>
      </c>
    </row>
    <row r="41" spans="1:17" x14ac:dyDescent="0.2">
      <c r="A41" s="95"/>
      <c r="B41" s="96"/>
      <c r="C41" s="145"/>
      <c r="D41" s="146"/>
      <c r="E41" s="147"/>
      <c r="F41" s="148"/>
      <c r="G41" s="75" t="str">
        <f t="shared" ref="G41:G73" si="15">IF($B$4="","",IF(B41*C41&gt;0,+F41/5*$D$5*D41*C41,""))</f>
        <v/>
      </c>
      <c r="H41" s="96"/>
      <c r="I41" s="74" t="str">
        <f t="shared" si="6"/>
        <v/>
      </c>
      <c r="J41" s="75" t="str">
        <f t="shared" si="7"/>
        <v/>
      </c>
      <c r="K41" s="162" t="str">
        <f t="shared" si="11"/>
        <v/>
      </c>
      <c r="L41" s="81" t="str">
        <f t="shared" si="12"/>
        <v/>
      </c>
      <c r="M41" s="81">
        <f t="shared" si="10"/>
        <v>0</v>
      </c>
      <c r="N41" s="80">
        <f t="shared" si="8"/>
        <v>0</v>
      </c>
      <c r="O41" s="80">
        <f t="shared" si="13"/>
        <v>0</v>
      </c>
      <c r="P41" s="81">
        <f t="shared" si="9"/>
        <v>0</v>
      </c>
      <c r="Q41" s="81">
        <f t="shared" si="14"/>
        <v>0</v>
      </c>
    </row>
    <row r="42" spans="1:17" x14ac:dyDescent="0.2">
      <c r="A42" s="95"/>
      <c r="B42" s="96"/>
      <c r="C42" s="145"/>
      <c r="D42" s="146"/>
      <c r="E42" s="147"/>
      <c r="F42" s="148"/>
      <c r="G42" s="75" t="str">
        <f t="shared" si="15"/>
        <v/>
      </c>
      <c r="H42" s="96"/>
      <c r="I42" s="74" t="str">
        <f t="shared" si="6"/>
        <v/>
      </c>
      <c r="J42" s="75" t="str">
        <f t="shared" si="7"/>
        <v/>
      </c>
      <c r="K42" s="162" t="str">
        <f t="shared" si="11"/>
        <v/>
      </c>
      <c r="L42" s="81" t="str">
        <f t="shared" si="12"/>
        <v/>
      </c>
      <c r="M42" s="81">
        <f t="shared" si="10"/>
        <v>0</v>
      </c>
      <c r="N42" s="80">
        <f t="shared" si="8"/>
        <v>0</v>
      </c>
      <c r="O42" s="80">
        <f t="shared" si="13"/>
        <v>0</v>
      </c>
      <c r="P42" s="81">
        <f t="shared" si="9"/>
        <v>0</v>
      </c>
      <c r="Q42" s="81">
        <f t="shared" si="14"/>
        <v>0</v>
      </c>
    </row>
    <row r="43" spans="1:17" x14ac:dyDescent="0.2">
      <c r="A43" s="95"/>
      <c r="B43" s="96"/>
      <c r="C43" s="145"/>
      <c r="D43" s="146"/>
      <c r="E43" s="147"/>
      <c r="F43" s="148"/>
      <c r="G43" s="75" t="str">
        <f t="shared" si="15"/>
        <v/>
      </c>
      <c r="H43" s="96"/>
      <c r="I43" s="74" t="str">
        <f t="shared" si="6"/>
        <v/>
      </c>
      <c r="J43" s="75" t="str">
        <f t="shared" si="7"/>
        <v/>
      </c>
      <c r="K43" s="162" t="str">
        <f t="shared" si="11"/>
        <v/>
      </c>
      <c r="L43" s="81" t="str">
        <f t="shared" si="12"/>
        <v/>
      </c>
      <c r="M43" s="81">
        <f t="shared" si="10"/>
        <v>0</v>
      </c>
      <c r="N43" s="80">
        <f t="shared" si="8"/>
        <v>0</v>
      </c>
      <c r="O43" s="80">
        <f t="shared" si="13"/>
        <v>0</v>
      </c>
      <c r="P43" s="81">
        <f t="shared" si="9"/>
        <v>0</v>
      </c>
      <c r="Q43" s="81">
        <f t="shared" si="14"/>
        <v>0</v>
      </c>
    </row>
    <row r="44" spans="1:17" x14ac:dyDescent="0.2">
      <c r="A44" s="95"/>
      <c r="B44" s="96"/>
      <c r="C44" s="145"/>
      <c r="D44" s="146"/>
      <c r="E44" s="147"/>
      <c r="F44" s="148"/>
      <c r="G44" s="75" t="str">
        <f t="shared" si="15"/>
        <v/>
      </c>
      <c r="H44" s="96"/>
      <c r="I44" s="74" t="str">
        <f t="shared" si="6"/>
        <v/>
      </c>
      <c r="J44" s="75" t="str">
        <f t="shared" si="7"/>
        <v/>
      </c>
      <c r="K44" s="162" t="str">
        <f t="shared" si="11"/>
        <v/>
      </c>
      <c r="L44" s="81" t="str">
        <f t="shared" si="12"/>
        <v/>
      </c>
      <c r="M44" s="81">
        <f t="shared" si="10"/>
        <v>0</v>
      </c>
      <c r="N44" s="80">
        <f t="shared" si="8"/>
        <v>0</v>
      </c>
      <c r="O44" s="80">
        <f t="shared" si="13"/>
        <v>0</v>
      </c>
      <c r="P44" s="81">
        <f t="shared" si="9"/>
        <v>0</v>
      </c>
      <c r="Q44" s="81">
        <f t="shared" si="14"/>
        <v>0</v>
      </c>
    </row>
    <row r="45" spans="1:17" x14ac:dyDescent="0.2">
      <c r="A45" s="95"/>
      <c r="B45" s="96"/>
      <c r="C45" s="145"/>
      <c r="D45" s="146"/>
      <c r="E45" s="147"/>
      <c r="F45" s="148"/>
      <c r="G45" s="75" t="str">
        <f t="shared" si="15"/>
        <v/>
      </c>
      <c r="H45" s="96"/>
      <c r="I45" s="74" t="str">
        <f t="shared" si="6"/>
        <v/>
      </c>
      <c r="J45" s="75" t="str">
        <f t="shared" si="7"/>
        <v/>
      </c>
      <c r="K45" s="162" t="str">
        <f t="shared" si="11"/>
        <v/>
      </c>
      <c r="L45" s="81" t="str">
        <f t="shared" si="12"/>
        <v/>
      </c>
      <c r="M45" s="81">
        <f t="shared" si="10"/>
        <v>0</v>
      </c>
      <c r="N45" s="80">
        <f t="shared" si="8"/>
        <v>0</v>
      </c>
      <c r="O45" s="80">
        <f t="shared" si="13"/>
        <v>0</v>
      </c>
      <c r="P45" s="81">
        <f t="shared" si="9"/>
        <v>0</v>
      </c>
      <c r="Q45" s="81">
        <f t="shared" si="14"/>
        <v>0</v>
      </c>
    </row>
    <row r="46" spans="1:17" x14ac:dyDescent="0.2">
      <c r="A46" s="95"/>
      <c r="B46" s="96"/>
      <c r="C46" s="145"/>
      <c r="D46" s="146"/>
      <c r="E46" s="147"/>
      <c r="F46" s="148"/>
      <c r="G46" s="75" t="str">
        <f t="shared" si="15"/>
        <v/>
      </c>
      <c r="H46" s="96"/>
      <c r="I46" s="74" t="str">
        <f t="shared" si="6"/>
        <v/>
      </c>
      <c r="J46" s="75" t="str">
        <f t="shared" si="7"/>
        <v/>
      </c>
      <c r="K46" s="162" t="str">
        <f t="shared" si="11"/>
        <v/>
      </c>
      <c r="L46" s="81" t="str">
        <f t="shared" si="12"/>
        <v/>
      </c>
      <c r="M46" s="81">
        <f t="shared" si="10"/>
        <v>0</v>
      </c>
      <c r="N46" s="80">
        <f t="shared" si="8"/>
        <v>0</v>
      </c>
      <c r="O46" s="80">
        <f t="shared" si="13"/>
        <v>0</v>
      </c>
      <c r="P46" s="81">
        <f t="shared" si="9"/>
        <v>0</v>
      </c>
      <c r="Q46" s="81">
        <f t="shared" si="14"/>
        <v>0</v>
      </c>
    </row>
    <row r="47" spans="1:17" x14ac:dyDescent="0.2">
      <c r="A47" s="95"/>
      <c r="B47" s="96"/>
      <c r="C47" s="145"/>
      <c r="D47" s="146"/>
      <c r="E47" s="147"/>
      <c r="F47" s="148"/>
      <c r="G47" s="75" t="str">
        <f t="shared" si="15"/>
        <v/>
      </c>
      <c r="H47" s="96"/>
      <c r="I47" s="74" t="str">
        <f t="shared" si="6"/>
        <v/>
      </c>
      <c r="J47" s="75" t="str">
        <f t="shared" si="7"/>
        <v/>
      </c>
      <c r="K47" s="162" t="str">
        <f t="shared" si="11"/>
        <v/>
      </c>
      <c r="L47" s="81" t="str">
        <f t="shared" si="12"/>
        <v/>
      </c>
      <c r="M47" s="81">
        <f t="shared" si="10"/>
        <v>0</v>
      </c>
      <c r="N47" s="80">
        <f t="shared" si="8"/>
        <v>0</v>
      </c>
      <c r="O47" s="80">
        <f t="shared" si="13"/>
        <v>0</v>
      </c>
      <c r="P47" s="81">
        <f t="shared" si="9"/>
        <v>0</v>
      </c>
      <c r="Q47" s="81">
        <f t="shared" si="14"/>
        <v>0</v>
      </c>
    </row>
    <row r="48" spans="1:17" x14ac:dyDescent="0.2">
      <c r="A48" s="95"/>
      <c r="B48" s="96"/>
      <c r="C48" s="145"/>
      <c r="D48" s="146"/>
      <c r="E48" s="147"/>
      <c r="F48" s="148"/>
      <c r="G48" s="75" t="str">
        <f t="shared" si="15"/>
        <v/>
      </c>
      <c r="H48" s="96"/>
      <c r="I48" s="74" t="str">
        <f t="shared" si="6"/>
        <v/>
      </c>
      <c r="J48" s="75" t="str">
        <f t="shared" si="7"/>
        <v/>
      </c>
      <c r="K48" s="162" t="str">
        <f t="shared" si="11"/>
        <v/>
      </c>
      <c r="L48" s="81" t="str">
        <f t="shared" si="12"/>
        <v/>
      </c>
      <c r="M48" s="81">
        <f t="shared" si="10"/>
        <v>0</v>
      </c>
      <c r="N48" s="80">
        <f t="shared" si="8"/>
        <v>0</v>
      </c>
      <c r="O48" s="80">
        <f t="shared" si="13"/>
        <v>0</v>
      </c>
      <c r="P48" s="81">
        <f t="shared" si="9"/>
        <v>0</v>
      </c>
      <c r="Q48" s="81">
        <f t="shared" si="14"/>
        <v>0</v>
      </c>
    </row>
    <row r="49" spans="1:17" x14ac:dyDescent="0.2">
      <c r="A49" s="95"/>
      <c r="B49" s="96"/>
      <c r="C49" s="145"/>
      <c r="D49" s="146"/>
      <c r="E49" s="147"/>
      <c r="F49" s="148"/>
      <c r="G49" s="75" t="str">
        <f t="shared" si="15"/>
        <v/>
      </c>
      <c r="H49" s="96"/>
      <c r="I49" s="74" t="str">
        <f t="shared" si="6"/>
        <v/>
      </c>
      <c r="J49" s="75" t="str">
        <f t="shared" si="7"/>
        <v/>
      </c>
      <c r="K49" s="162" t="str">
        <f t="shared" si="11"/>
        <v/>
      </c>
      <c r="L49" s="81" t="str">
        <f t="shared" si="12"/>
        <v/>
      </c>
      <c r="M49" s="81">
        <f t="shared" si="10"/>
        <v>0</v>
      </c>
      <c r="N49" s="80">
        <f t="shared" si="8"/>
        <v>0</v>
      </c>
      <c r="O49" s="80">
        <f t="shared" si="13"/>
        <v>0</v>
      </c>
      <c r="P49" s="81">
        <f t="shared" si="9"/>
        <v>0</v>
      </c>
      <c r="Q49" s="81">
        <f t="shared" si="14"/>
        <v>0</v>
      </c>
    </row>
    <row r="50" spans="1:17" x14ac:dyDescent="0.2">
      <c r="A50" s="95"/>
      <c r="B50" s="96"/>
      <c r="C50" s="145"/>
      <c r="D50" s="146"/>
      <c r="E50" s="147"/>
      <c r="F50" s="148"/>
      <c r="G50" s="75" t="str">
        <f t="shared" si="15"/>
        <v/>
      </c>
      <c r="H50" s="96"/>
      <c r="I50" s="74" t="str">
        <f t="shared" si="6"/>
        <v/>
      </c>
      <c r="J50" s="75" t="str">
        <f t="shared" si="7"/>
        <v/>
      </c>
      <c r="K50" s="162" t="str">
        <f t="shared" si="11"/>
        <v/>
      </c>
      <c r="L50" s="81" t="str">
        <f t="shared" si="12"/>
        <v/>
      </c>
      <c r="M50" s="81">
        <f t="shared" si="10"/>
        <v>0</v>
      </c>
      <c r="N50" s="80">
        <f t="shared" si="8"/>
        <v>0</v>
      </c>
      <c r="O50" s="80">
        <f t="shared" si="13"/>
        <v>0</v>
      </c>
      <c r="P50" s="81">
        <f t="shared" si="9"/>
        <v>0</v>
      </c>
      <c r="Q50" s="81">
        <f t="shared" si="14"/>
        <v>0</v>
      </c>
    </row>
    <row r="51" spans="1:17" x14ac:dyDescent="0.2">
      <c r="A51" s="95"/>
      <c r="B51" s="96"/>
      <c r="C51" s="145"/>
      <c r="D51" s="146"/>
      <c r="E51" s="147"/>
      <c r="F51" s="148"/>
      <c r="G51" s="75" t="str">
        <f t="shared" si="15"/>
        <v/>
      </c>
      <c r="H51" s="96"/>
      <c r="I51" s="74" t="str">
        <f t="shared" si="6"/>
        <v/>
      </c>
      <c r="J51" s="75" t="str">
        <f t="shared" si="7"/>
        <v/>
      </c>
      <c r="K51" s="162" t="str">
        <f t="shared" si="11"/>
        <v/>
      </c>
      <c r="L51" s="81" t="str">
        <f t="shared" si="12"/>
        <v/>
      </c>
      <c r="M51" s="81">
        <f t="shared" si="10"/>
        <v>0</v>
      </c>
      <c r="N51" s="80">
        <f t="shared" si="8"/>
        <v>0</v>
      </c>
      <c r="O51" s="80">
        <f t="shared" si="13"/>
        <v>0</v>
      </c>
      <c r="P51" s="81">
        <f t="shared" si="9"/>
        <v>0</v>
      </c>
      <c r="Q51" s="81">
        <f t="shared" si="14"/>
        <v>0</v>
      </c>
    </row>
    <row r="52" spans="1:17" x14ac:dyDescent="0.2">
      <c r="A52" s="95"/>
      <c r="B52" s="96"/>
      <c r="C52" s="145"/>
      <c r="D52" s="146"/>
      <c r="E52" s="147"/>
      <c r="F52" s="148"/>
      <c r="G52" s="75" t="str">
        <f t="shared" si="15"/>
        <v/>
      </c>
      <c r="H52" s="96"/>
      <c r="I52" s="74" t="str">
        <f t="shared" si="6"/>
        <v/>
      </c>
      <c r="J52" s="75" t="str">
        <f t="shared" si="7"/>
        <v/>
      </c>
      <c r="K52" s="162" t="str">
        <f t="shared" si="11"/>
        <v/>
      </c>
      <c r="L52" s="81" t="str">
        <f t="shared" si="12"/>
        <v/>
      </c>
      <c r="M52" s="81">
        <f t="shared" si="10"/>
        <v>0</v>
      </c>
      <c r="N52" s="80">
        <f t="shared" si="8"/>
        <v>0</v>
      </c>
      <c r="O52" s="80">
        <f t="shared" si="13"/>
        <v>0</v>
      </c>
      <c r="P52" s="81">
        <f t="shared" si="9"/>
        <v>0</v>
      </c>
      <c r="Q52" s="81">
        <f t="shared" si="14"/>
        <v>0</v>
      </c>
    </row>
    <row r="53" spans="1:17" x14ac:dyDescent="0.2">
      <c r="A53" s="95"/>
      <c r="B53" s="96"/>
      <c r="C53" s="145"/>
      <c r="D53" s="146"/>
      <c r="E53" s="147"/>
      <c r="F53" s="148"/>
      <c r="G53" s="75" t="str">
        <f t="shared" si="15"/>
        <v/>
      </c>
      <c r="H53" s="96"/>
      <c r="I53" s="74" t="str">
        <f t="shared" si="6"/>
        <v/>
      </c>
      <c r="J53" s="75" t="str">
        <f t="shared" si="7"/>
        <v/>
      </c>
      <c r="K53" s="162" t="str">
        <f t="shared" si="11"/>
        <v/>
      </c>
      <c r="L53" s="81" t="str">
        <f t="shared" si="12"/>
        <v/>
      </c>
      <c r="M53" s="81">
        <f t="shared" si="10"/>
        <v>0</v>
      </c>
      <c r="N53" s="80">
        <f t="shared" si="8"/>
        <v>0</v>
      </c>
      <c r="O53" s="80">
        <f t="shared" si="13"/>
        <v>0</v>
      </c>
      <c r="P53" s="81">
        <f t="shared" si="9"/>
        <v>0</v>
      </c>
      <c r="Q53" s="81">
        <f t="shared" si="14"/>
        <v>0</v>
      </c>
    </row>
    <row r="54" spans="1:17" x14ac:dyDescent="0.2">
      <c r="A54" s="95"/>
      <c r="B54" s="96"/>
      <c r="C54" s="145"/>
      <c r="D54" s="146"/>
      <c r="E54" s="147"/>
      <c r="F54" s="148"/>
      <c r="G54" s="75" t="str">
        <f t="shared" si="15"/>
        <v/>
      </c>
      <c r="H54" s="96"/>
      <c r="I54" s="74" t="str">
        <f t="shared" si="6"/>
        <v/>
      </c>
      <c r="J54" s="75" t="str">
        <f t="shared" si="7"/>
        <v/>
      </c>
      <c r="K54" s="162" t="str">
        <f t="shared" si="11"/>
        <v/>
      </c>
      <c r="L54" s="81" t="str">
        <f t="shared" si="12"/>
        <v/>
      </c>
      <c r="M54" s="81">
        <f t="shared" si="10"/>
        <v>0</v>
      </c>
      <c r="N54" s="80">
        <f t="shared" si="8"/>
        <v>0</v>
      </c>
      <c r="O54" s="80">
        <f t="shared" si="13"/>
        <v>0</v>
      </c>
      <c r="P54" s="81">
        <f t="shared" si="9"/>
        <v>0</v>
      </c>
      <c r="Q54" s="81">
        <f t="shared" si="14"/>
        <v>0</v>
      </c>
    </row>
    <row r="55" spans="1:17" x14ac:dyDescent="0.2">
      <c r="A55" s="95"/>
      <c r="B55" s="96"/>
      <c r="C55" s="145"/>
      <c r="D55" s="146"/>
      <c r="E55" s="147"/>
      <c r="F55" s="148"/>
      <c r="G55" s="75" t="str">
        <f t="shared" si="15"/>
        <v/>
      </c>
      <c r="H55" s="96"/>
      <c r="I55" s="74" t="str">
        <f t="shared" si="6"/>
        <v/>
      </c>
      <c r="J55" s="75" t="str">
        <f t="shared" si="7"/>
        <v/>
      </c>
      <c r="K55" s="162" t="str">
        <f t="shared" si="11"/>
        <v/>
      </c>
      <c r="L55" s="81" t="str">
        <f t="shared" si="12"/>
        <v/>
      </c>
      <c r="M55" s="81">
        <f t="shared" si="10"/>
        <v>0</v>
      </c>
      <c r="N55" s="80">
        <f t="shared" si="8"/>
        <v>0</v>
      </c>
      <c r="O55" s="80">
        <f t="shared" si="13"/>
        <v>0</v>
      </c>
      <c r="P55" s="81">
        <f t="shared" si="9"/>
        <v>0</v>
      </c>
      <c r="Q55" s="81">
        <f t="shared" si="14"/>
        <v>0</v>
      </c>
    </row>
    <row r="56" spans="1:17" x14ac:dyDescent="0.2">
      <c r="A56" s="95"/>
      <c r="B56" s="96"/>
      <c r="C56" s="145"/>
      <c r="D56" s="146"/>
      <c r="E56" s="147"/>
      <c r="F56" s="148"/>
      <c r="G56" s="75" t="str">
        <f t="shared" si="15"/>
        <v/>
      </c>
      <c r="H56" s="96"/>
      <c r="I56" s="74" t="str">
        <f t="shared" si="6"/>
        <v/>
      </c>
      <c r="J56" s="75" t="str">
        <f t="shared" si="7"/>
        <v/>
      </c>
      <c r="K56" s="162" t="str">
        <f t="shared" si="11"/>
        <v/>
      </c>
      <c r="L56" s="81" t="str">
        <f t="shared" si="12"/>
        <v/>
      </c>
      <c r="M56" s="81">
        <f t="shared" si="10"/>
        <v>0</v>
      </c>
      <c r="N56" s="80">
        <f t="shared" si="8"/>
        <v>0</v>
      </c>
      <c r="O56" s="80">
        <f t="shared" si="13"/>
        <v>0</v>
      </c>
      <c r="P56" s="81">
        <f t="shared" si="9"/>
        <v>0</v>
      </c>
      <c r="Q56" s="81">
        <f t="shared" si="14"/>
        <v>0</v>
      </c>
    </row>
    <row r="57" spans="1:17" x14ac:dyDescent="0.2">
      <c r="A57" s="95"/>
      <c r="B57" s="96"/>
      <c r="C57" s="145"/>
      <c r="D57" s="146"/>
      <c r="E57" s="147"/>
      <c r="F57" s="148"/>
      <c r="G57" s="75" t="str">
        <f t="shared" si="15"/>
        <v/>
      </c>
      <c r="H57" s="96"/>
      <c r="I57" s="74" t="str">
        <f t="shared" ref="I57:I61" si="16">IF(B57*C57&gt;0,+B57/C57,"")</f>
        <v/>
      </c>
      <c r="J57" s="75" t="str">
        <f t="shared" ref="J57:J61" si="17">IF(B57*C57&gt;0,+D57*F57,"")</f>
        <v/>
      </c>
      <c r="K57" s="162" t="str">
        <f t="shared" si="11"/>
        <v/>
      </c>
      <c r="L57" s="81" t="str">
        <f t="shared" si="12"/>
        <v/>
      </c>
      <c r="M57" s="81">
        <f t="shared" ref="M57:M61" si="18">IF(B57&gt;0,IF(C57&gt;0,IF(I57&gt;12350,1,0),IF(D57&gt;0,IF(B57/D57&gt;12350,1,0),0)),0)</f>
        <v>0</v>
      </c>
      <c r="N57" s="80">
        <f t="shared" ref="N57:N61" si="19">IF(E57&gt;D57,1,0)</f>
        <v>0</v>
      </c>
      <c r="O57" s="80">
        <f t="shared" si="13"/>
        <v>0</v>
      </c>
      <c r="P57" s="81">
        <f t="shared" ref="P57:P61" si="20">IF(B57&gt;0,IF(OR(G57="",H57&gt;G57),1,0),0)</f>
        <v>0</v>
      </c>
      <c r="Q57" s="81">
        <f t="shared" si="14"/>
        <v>0</v>
      </c>
    </row>
    <row r="58" spans="1:17" x14ac:dyDescent="0.2">
      <c r="A58" s="95"/>
      <c r="B58" s="96"/>
      <c r="C58" s="145"/>
      <c r="D58" s="146"/>
      <c r="E58" s="147"/>
      <c r="F58" s="148"/>
      <c r="G58" s="75" t="str">
        <f t="shared" si="15"/>
        <v/>
      </c>
      <c r="H58" s="96"/>
      <c r="I58" s="74" t="str">
        <f t="shared" si="16"/>
        <v/>
      </c>
      <c r="J58" s="75" t="str">
        <f t="shared" si="17"/>
        <v/>
      </c>
      <c r="K58" s="162" t="str">
        <f t="shared" si="11"/>
        <v/>
      </c>
      <c r="L58" s="81" t="str">
        <f t="shared" si="12"/>
        <v/>
      </c>
      <c r="M58" s="81">
        <f t="shared" si="18"/>
        <v>0</v>
      </c>
      <c r="N58" s="80">
        <f t="shared" si="19"/>
        <v>0</v>
      </c>
      <c r="O58" s="80">
        <f t="shared" si="13"/>
        <v>0</v>
      </c>
      <c r="P58" s="81">
        <f t="shared" si="20"/>
        <v>0</v>
      </c>
      <c r="Q58" s="81">
        <f t="shared" si="14"/>
        <v>0</v>
      </c>
    </row>
    <row r="59" spans="1:17" x14ac:dyDescent="0.2">
      <c r="A59" s="95"/>
      <c r="B59" s="96"/>
      <c r="C59" s="145"/>
      <c r="D59" s="146"/>
      <c r="E59" s="147"/>
      <c r="F59" s="148"/>
      <c r="G59" s="75" t="str">
        <f t="shared" si="15"/>
        <v/>
      </c>
      <c r="H59" s="96"/>
      <c r="I59" s="74" t="str">
        <f t="shared" si="16"/>
        <v/>
      </c>
      <c r="J59" s="75" t="str">
        <f t="shared" si="17"/>
        <v/>
      </c>
      <c r="K59" s="162" t="str">
        <f t="shared" si="11"/>
        <v/>
      </c>
      <c r="L59" s="81" t="str">
        <f t="shared" si="12"/>
        <v/>
      </c>
      <c r="M59" s="81">
        <f t="shared" si="18"/>
        <v>0</v>
      </c>
      <c r="N59" s="80">
        <f t="shared" si="19"/>
        <v>0</v>
      </c>
      <c r="O59" s="80">
        <f t="shared" si="13"/>
        <v>0</v>
      </c>
      <c r="P59" s="81">
        <f t="shared" si="20"/>
        <v>0</v>
      </c>
      <c r="Q59" s="81">
        <f t="shared" si="14"/>
        <v>0</v>
      </c>
    </row>
    <row r="60" spans="1:17" x14ac:dyDescent="0.2">
      <c r="A60" s="95"/>
      <c r="B60" s="96"/>
      <c r="C60" s="145"/>
      <c r="D60" s="146"/>
      <c r="E60" s="147"/>
      <c r="F60" s="148"/>
      <c r="G60" s="75" t="str">
        <f t="shared" si="15"/>
        <v/>
      </c>
      <c r="H60" s="96"/>
      <c r="I60" s="74" t="str">
        <f t="shared" si="16"/>
        <v/>
      </c>
      <c r="J60" s="75" t="str">
        <f t="shared" si="17"/>
        <v/>
      </c>
      <c r="K60" s="162" t="str">
        <f t="shared" si="11"/>
        <v/>
      </c>
      <c r="L60" s="81" t="str">
        <f t="shared" si="12"/>
        <v/>
      </c>
      <c r="M60" s="81">
        <f t="shared" si="18"/>
        <v>0</v>
      </c>
      <c r="N60" s="80">
        <f t="shared" si="19"/>
        <v>0</v>
      </c>
      <c r="O60" s="80">
        <f t="shared" si="13"/>
        <v>0</v>
      </c>
      <c r="P60" s="81">
        <f t="shared" si="20"/>
        <v>0</v>
      </c>
      <c r="Q60" s="81">
        <f t="shared" si="14"/>
        <v>0</v>
      </c>
    </row>
    <row r="61" spans="1:17" x14ac:dyDescent="0.2">
      <c r="A61" s="95"/>
      <c r="B61" s="96"/>
      <c r="C61" s="145"/>
      <c r="D61" s="146"/>
      <c r="E61" s="147"/>
      <c r="F61" s="148"/>
      <c r="G61" s="75" t="str">
        <f t="shared" si="15"/>
        <v/>
      </c>
      <c r="H61" s="96"/>
      <c r="I61" s="74" t="str">
        <f t="shared" si="16"/>
        <v/>
      </c>
      <c r="J61" s="75" t="str">
        <f t="shared" si="17"/>
        <v/>
      </c>
      <c r="K61" s="162" t="str">
        <f t="shared" si="11"/>
        <v/>
      </c>
      <c r="L61" s="81" t="str">
        <f t="shared" si="12"/>
        <v/>
      </c>
      <c r="M61" s="81">
        <f t="shared" si="18"/>
        <v>0</v>
      </c>
      <c r="N61" s="80">
        <f t="shared" si="19"/>
        <v>0</v>
      </c>
      <c r="O61" s="80">
        <f t="shared" si="13"/>
        <v>0</v>
      </c>
      <c r="P61" s="81">
        <f t="shared" si="20"/>
        <v>0</v>
      </c>
      <c r="Q61" s="81">
        <f t="shared" si="14"/>
        <v>0</v>
      </c>
    </row>
    <row r="62" spans="1:17" x14ac:dyDescent="0.2">
      <c r="A62" s="95"/>
      <c r="B62" s="96"/>
      <c r="C62" s="145"/>
      <c r="D62" s="146"/>
      <c r="E62" s="147"/>
      <c r="F62" s="148"/>
      <c r="G62" s="75" t="str">
        <f t="shared" si="15"/>
        <v/>
      </c>
      <c r="H62" s="96"/>
      <c r="I62" s="74" t="str">
        <f t="shared" si="6"/>
        <v/>
      </c>
      <c r="J62" s="75" t="str">
        <f t="shared" si="7"/>
        <v/>
      </c>
      <c r="K62" s="162" t="str">
        <f t="shared" si="11"/>
        <v/>
      </c>
      <c r="L62" s="81" t="str">
        <f t="shared" si="12"/>
        <v/>
      </c>
      <c r="M62" s="81">
        <f t="shared" si="10"/>
        <v>0</v>
      </c>
      <c r="N62" s="80">
        <f t="shared" si="8"/>
        <v>0</v>
      </c>
      <c r="O62" s="80">
        <f t="shared" si="13"/>
        <v>0</v>
      </c>
      <c r="P62" s="81">
        <f t="shared" si="9"/>
        <v>0</v>
      </c>
      <c r="Q62" s="81">
        <f t="shared" si="14"/>
        <v>0</v>
      </c>
    </row>
    <row r="63" spans="1:17" x14ac:dyDescent="0.2">
      <c r="A63" s="95"/>
      <c r="B63" s="96"/>
      <c r="C63" s="145"/>
      <c r="D63" s="146"/>
      <c r="E63" s="147"/>
      <c r="F63" s="148"/>
      <c r="G63" s="75" t="str">
        <f t="shared" si="15"/>
        <v/>
      </c>
      <c r="H63" s="96"/>
      <c r="I63" s="74" t="str">
        <f t="shared" si="6"/>
        <v/>
      </c>
      <c r="J63" s="75" t="str">
        <f t="shared" si="7"/>
        <v/>
      </c>
      <c r="K63" s="162" t="str">
        <f t="shared" si="11"/>
        <v/>
      </c>
      <c r="L63" s="81" t="str">
        <f t="shared" si="12"/>
        <v/>
      </c>
      <c r="M63" s="81">
        <f t="shared" si="10"/>
        <v>0</v>
      </c>
      <c r="N63" s="80">
        <f t="shared" si="8"/>
        <v>0</v>
      </c>
      <c r="O63" s="80">
        <f t="shared" si="13"/>
        <v>0</v>
      </c>
      <c r="P63" s="81">
        <f t="shared" si="9"/>
        <v>0</v>
      </c>
      <c r="Q63" s="81">
        <f t="shared" si="14"/>
        <v>0</v>
      </c>
    </row>
    <row r="64" spans="1:17" x14ac:dyDescent="0.2">
      <c r="A64" s="95"/>
      <c r="B64" s="96"/>
      <c r="C64" s="145"/>
      <c r="D64" s="146"/>
      <c r="E64" s="147"/>
      <c r="F64" s="148"/>
      <c r="G64" s="75" t="str">
        <f t="shared" si="15"/>
        <v/>
      </c>
      <c r="H64" s="96"/>
      <c r="I64" s="74" t="str">
        <f t="shared" si="6"/>
        <v/>
      </c>
      <c r="J64" s="75" t="str">
        <f t="shared" si="7"/>
        <v/>
      </c>
      <c r="K64" s="162" t="str">
        <f t="shared" si="11"/>
        <v/>
      </c>
      <c r="L64" s="81" t="str">
        <f t="shared" si="12"/>
        <v/>
      </c>
      <c r="M64" s="81">
        <f t="shared" si="10"/>
        <v>0</v>
      </c>
      <c r="N64" s="80">
        <f t="shared" si="8"/>
        <v>0</v>
      </c>
      <c r="O64" s="80">
        <f t="shared" si="13"/>
        <v>0</v>
      </c>
      <c r="P64" s="81">
        <f t="shared" si="9"/>
        <v>0</v>
      </c>
      <c r="Q64" s="81">
        <f t="shared" si="14"/>
        <v>0</v>
      </c>
    </row>
    <row r="65" spans="1:17" x14ac:dyDescent="0.2">
      <c r="A65" s="95"/>
      <c r="B65" s="96"/>
      <c r="C65" s="145"/>
      <c r="D65" s="146"/>
      <c r="E65" s="147"/>
      <c r="F65" s="148"/>
      <c r="G65" s="75" t="str">
        <f t="shared" si="15"/>
        <v/>
      </c>
      <c r="H65" s="96"/>
      <c r="I65" s="74" t="str">
        <f t="shared" si="6"/>
        <v/>
      </c>
      <c r="J65" s="75" t="str">
        <f t="shared" si="7"/>
        <v/>
      </c>
      <c r="K65" s="162" t="str">
        <f t="shared" si="11"/>
        <v/>
      </c>
      <c r="L65" s="81" t="str">
        <f t="shared" si="12"/>
        <v/>
      </c>
      <c r="M65" s="81">
        <f t="shared" si="10"/>
        <v>0</v>
      </c>
      <c r="N65" s="80">
        <f t="shared" si="8"/>
        <v>0</v>
      </c>
      <c r="O65" s="80">
        <f t="shared" si="13"/>
        <v>0</v>
      </c>
      <c r="P65" s="81">
        <f t="shared" si="9"/>
        <v>0</v>
      </c>
      <c r="Q65" s="81">
        <f t="shared" si="14"/>
        <v>0</v>
      </c>
    </row>
    <row r="66" spans="1:17" x14ac:dyDescent="0.2">
      <c r="A66" s="95"/>
      <c r="B66" s="96"/>
      <c r="C66" s="145"/>
      <c r="D66" s="146"/>
      <c r="E66" s="147"/>
      <c r="F66" s="148"/>
      <c r="G66" s="75" t="str">
        <f t="shared" si="15"/>
        <v/>
      </c>
      <c r="H66" s="96"/>
      <c r="I66" s="74" t="str">
        <f t="shared" si="6"/>
        <v/>
      </c>
      <c r="J66" s="75" t="str">
        <f t="shared" si="7"/>
        <v/>
      </c>
      <c r="K66" s="162" t="str">
        <f t="shared" si="11"/>
        <v/>
      </c>
      <c r="L66" s="81" t="str">
        <f t="shared" si="12"/>
        <v/>
      </c>
      <c r="M66" s="81">
        <f t="shared" si="10"/>
        <v>0</v>
      </c>
      <c r="N66" s="80">
        <f t="shared" si="8"/>
        <v>0</v>
      </c>
      <c r="O66" s="80">
        <f t="shared" si="13"/>
        <v>0</v>
      </c>
      <c r="P66" s="81">
        <f t="shared" si="9"/>
        <v>0</v>
      </c>
      <c r="Q66" s="81">
        <f t="shared" si="14"/>
        <v>0</v>
      </c>
    </row>
    <row r="67" spans="1:17" x14ac:dyDescent="0.2">
      <c r="A67" s="95"/>
      <c r="B67" s="96"/>
      <c r="C67" s="145"/>
      <c r="D67" s="146"/>
      <c r="E67" s="147"/>
      <c r="F67" s="148"/>
      <c r="G67" s="75" t="str">
        <f t="shared" ref="G67:G72" si="21">IF($B$4="","",IF(B67*C67&gt;0,+F67/5*$D$5*D67*C67,""))</f>
        <v/>
      </c>
      <c r="H67" s="96"/>
      <c r="I67" s="74" t="str">
        <f t="shared" ref="I67:I72" si="22">IF(B67*C67&gt;0,+B67/C67,"")</f>
        <v/>
      </c>
      <c r="J67" s="75" t="str">
        <f t="shared" ref="J67:J72" si="23">IF(B67*C67&gt;0,+D67*F67,"")</f>
        <v/>
      </c>
      <c r="K67" s="162" t="str">
        <f t="shared" ref="K67:K72" si="24">IF(B67&gt;0,IF(C67&gt;0,+D67*B67,B67)/$D$4*$D$5,"")</f>
        <v/>
      </c>
      <c r="L67" s="81" t="str">
        <f t="shared" ref="L67:L72" si="25">IF(B67&gt;0,IF(C67&gt;0,IF(I67&lt;=3470,$A$80,IF(I67&gt;=4340,$A$82,$A$81)),IF(D67&gt;0,IF(B67/D67&gt;=4340,$A$82,$Q$7),"")),"")</f>
        <v/>
      </c>
      <c r="M67" s="81">
        <f t="shared" ref="M67:M72" si="26">IF(B67&gt;0,IF(C67&gt;0,IF(I67&gt;12350,1,0),IF(D67&gt;0,IF(B67/D67&gt;12350,1,0),0)),0)</f>
        <v>0</v>
      </c>
      <c r="N67" s="80">
        <f t="shared" ref="N67:N72" si="27">IF(E67&gt;D67,1,0)</f>
        <v>0</v>
      </c>
      <c r="O67" s="80">
        <f t="shared" ref="O67:O72" si="28">IF(AND(L67=$A$81,ISBLANK(F67)),1,0)</f>
        <v>0</v>
      </c>
      <c r="P67" s="81">
        <f t="shared" ref="P67:P72" si="29">IF(B67&gt;0,IF(OR(G67="",H67&gt;G67),1,0),0)</f>
        <v>0</v>
      </c>
      <c r="Q67" s="81">
        <f t="shared" ref="Q67:Q72" si="30">IF(AND(B67*MAX(C67:D67)&gt;0,L67&lt;&gt;$A$80,L67&lt;&gt;$A$81,L67&lt;&gt;$A$82),1,0)</f>
        <v>0</v>
      </c>
    </row>
    <row r="68" spans="1:17" x14ac:dyDescent="0.2">
      <c r="A68" s="95"/>
      <c r="B68" s="96"/>
      <c r="C68" s="145"/>
      <c r="D68" s="146"/>
      <c r="E68" s="147"/>
      <c r="F68" s="148"/>
      <c r="G68" s="75" t="str">
        <f t="shared" si="21"/>
        <v/>
      </c>
      <c r="H68" s="96"/>
      <c r="I68" s="74" t="str">
        <f t="shared" si="22"/>
        <v/>
      </c>
      <c r="J68" s="75" t="str">
        <f t="shared" si="23"/>
        <v/>
      </c>
      <c r="K68" s="162" t="str">
        <f t="shared" si="24"/>
        <v/>
      </c>
      <c r="L68" s="81" t="str">
        <f t="shared" si="25"/>
        <v/>
      </c>
      <c r="M68" s="81">
        <f t="shared" si="26"/>
        <v>0</v>
      </c>
      <c r="N68" s="80">
        <f t="shared" si="27"/>
        <v>0</v>
      </c>
      <c r="O68" s="80">
        <f t="shared" si="28"/>
        <v>0</v>
      </c>
      <c r="P68" s="81">
        <f t="shared" si="29"/>
        <v>0</v>
      </c>
      <c r="Q68" s="81">
        <f t="shared" si="30"/>
        <v>0</v>
      </c>
    </row>
    <row r="69" spans="1:17" x14ac:dyDescent="0.2">
      <c r="A69" s="95"/>
      <c r="B69" s="96"/>
      <c r="C69" s="145"/>
      <c r="D69" s="146"/>
      <c r="E69" s="147"/>
      <c r="F69" s="148"/>
      <c r="G69" s="75" t="str">
        <f t="shared" si="21"/>
        <v/>
      </c>
      <c r="H69" s="96"/>
      <c r="I69" s="74" t="str">
        <f t="shared" si="22"/>
        <v/>
      </c>
      <c r="J69" s="75" t="str">
        <f t="shared" si="23"/>
        <v/>
      </c>
      <c r="K69" s="162" t="str">
        <f t="shared" si="24"/>
        <v/>
      </c>
      <c r="L69" s="81" t="str">
        <f t="shared" si="25"/>
        <v/>
      </c>
      <c r="M69" s="81">
        <f t="shared" si="26"/>
        <v>0</v>
      </c>
      <c r="N69" s="80">
        <f t="shared" si="27"/>
        <v>0</v>
      </c>
      <c r="O69" s="80">
        <f t="shared" si="28"/>
        <v>0</v>
      </c>
      <c r="P69" s="81">
        <f t="shared" si="29"/>
        <v>0</v>
      </c>
      <c r="Q69" s="81">
        <f t="shared" si="30"/>
        <v>0</v>
      </c>
    </row>
    <row r="70" spans="1:17" x14ac:dyDescent="0.2">
      <c r="A70" s="95"/>
      <c r="B70" s="96"/>
      <c r="C70" s="145"/>
      <c r="D70" s="146"/>
      <c r="E70" s="147"/>
      <c r="F70" s="148"/>
      <c r="G70" s="75" t="str">
        <f t="shared" si="21"/>
        <v/>
      </c>
      <c r="H70" s="96"/>
      <c r="I70" s="74" t="str">
        <f t="shared" si="22"/>
        <v/>
      </c>
      <c r="J70" s="75" t="str">
        <f t="shared" si="23"/>
        <v/>
      </c>
      <c r="K70" s="162" t="str">
        <f t="shared" si="24"/>
        <v/>
      </c>
      <c r="L70" s="81" t="str">
        <f t="shared" si="25"/>
        <v/>
      </c>
      <c r="M70" s="81">
        <f t="shared" si="26"/>
        <v>0</v>
      </c>
      <c r="N70" s="80">
        <f t="shared" si="27"/>
        <v>0</v>
      </c>
      <c r="O70" s="80">
        <f t="shared" si="28"/>
        <v>0</v>
      </c>
      <c r="P70" s="81">
        <f t="shared" si="29"/>
        <v>0</v>
      </c>
      <c r="Q70" s="81">
        <f t="shared" si="30"/>
        <v>0</v>
      </c>
    </row>
    <row r="71" spans="1:17" x14ac:dyDescent="0.2">
      <c r="A71" s="95"/>
      <c r="B71" s="96"/>
      <c r="C71" s="145"/>
      <c r="D71" s="146"/>
      <c r="E71" s="147"/>
      <c r="F71" s="148"/>
      <c r="G71" s="75" t="str">
        <f t="shared" si="21"/>
        <v/>
      </c>
      <c r="H71" s="96"/>
      <c r="I71" s="74" t="str">
        <f t="shared" si="22"/>
        <v/>
      </c>
      <c r="J71" s="75" t="str">
        <f t="shared" si="23"/>
        <v/>
      </c>
      <c r="K71" s="162" t="str">
        <f t="shared" si="24"/>
        <v/>
      </c>
      <c r="L71" s="81" t="str">
        <f t="shared" si="25"/>
        <v/>
      </c>
      <c r="M71" s="81">
        <f t="shared" si="26"/>
        <v>0</v>
      </c>
      <c r="N71" s="80">
        <f t="shared" si="27"/>
        <v>0</v>
      </c>
      <c r="O71" s="80">
        <f t="shared" si="28"/>
        <v>0</v>
      </c>
      <c r="P71" s="81">
        <f t="shared" si="29"/>
        <v>0</v>
      </c>
      <c r="Q71" s="81">
        <f t="shared" si="30"/>
        <v>0</v>
      </c>
    </row>
    <row r="72" spans="1:17" x14ac:dyDescent="0.2">
      <c r="A72" s="95"/>
      <c r="B72" s="96"/>
      <c r="C72" s="145"/>
      <c r="D72" s="146"/>
      <c r="E72" s="147"/>
      <c r="F72" s="148"/>
      <c r="G72" s="75" t="str">
        <f t="shared" si="21"/>
        <v/>
      </c>
      <c r="H72" s="96"/>
      <c r="I72" s="74" t="str">
        <f t="shared" si="22"/>
        <v/>
      </c>
      <c r="J72" s="75" t="str">
        <f t="shared" si="23"/>
        <v/>
      </c>
      <c r="K72" s="162" t="str">
        <f t="shared" si="24"/>
        <v/>
      </c>
      <c r="L72" s="81" t="str">
        <f t="shared" si="25"/>
        <v/>
      </c>
      <c r="M72" s="81">
        <f t="shared" si="26"/>
        <v>0</v>
      </c>
      <c r="N72" s="80">
        <f t="shared" si="27"/>
        <v>0</v>
      </c>
      <c r="O72" s="80">
        <f t="shared" si="28"/>
        <v>0</v>
      </c>
      <c r="P72" s="81">
        <f t="shared" si="29"/>
        <v>0</v>
      </c>
      <c r="Q72" s="81">
        <f t="shared" si="30"/>
        <v>0</v>
      </c>
    </row>
    <row r="73" spans="1:17" x14ac:dyDescent="0.2">
      <c r="A73" s="95"/>
      <c r="B73" s="96"/>
      <c r="C73" s="145"/>
      <c r="D73" s="146"/>
      <c r="E73" s="147"/>
      <c r="F73" s="148"/>
      <c r="G73" s="75" t="str">
        <f t="shared" si="15"/>
        <v/>
      </c>
      <c r="H73" s="96"/>
      <c r="I73" s="74" t="str">
        <f t="shared" si="6"/>
        <v/>
      </c>
      <c r="J73" s="75" t="str">
        <f t="shared" si="7"/>
        <v/>
      </c>
      <c r="K73" s="162" t="str">
        <f t="shared" ref="K73:K78" si="31">IF(B73&gt;0,IF(C73&gt;0,+D73*B73,B73)/$D$4*$D$5,"")</f>
        <v/>
      </c>
      <c r="L73" s="81" t="str">
        <f t="shared" ref="L73:L78" si="32">IF(B73&gt;0,IF(C73&gt;0,IF(I73&lt;=3470,$A$80,IF(I73&gt;=4340,$A$82,$A$81)),IF(D73&gt;0,IF(B73/D73&gt;=4340,$A$82,$Q$7),"")),"")</f>
        <v/>
      </c>
      <c r="M73" s="81">
        <f t="shared" si="10"/>
        <v>0</v>
      </c>
      <c r="N73" s="80">
        <f t="shared" si="8"/>
        <v>0</v>
      </c>
      <c r="O73" s="80">
        <f t="shared" ref="O73:O78" si="33">IF(AND(L73=$A$81,ISBLANK(F73)),1,0)</f>
        <v>0</v>
      </c>
      <c r="P73" s="81">
        <f t="shared" si="9"/>
        <v>0</v>
      </c>
      <c r="Q73" s="81">
        <f t="shared" ref="Q73:Q78" si="34">IF(AND(B73*MAX(C73:D73)&gt;0,L73&lt;&gt;$A$80,L73&lt;&gt;$A$81,L73&lt;&gt;$A$82),1,0)</f>
        <v>0</v>
      </c>
    </row>
    <row r="74" spans="1:17" x14ac:dyDescent="0.2">
      <c r="A74" s="95"/>
      <c r="B74" s="96"/>
      <c r="C74" s="145"/>
      <c r="D74" s="146"/>
      <c r="E74" s="147"/>
      <c r="F74" s="148"/>
      <c r="G74" s="75" t="str">
        <f t="shared" ref="G74:G78" si="35">IF($B$4="","",IF(B74*C74&gt;0,+F74/5*$D$5*D74*C74,""))</f>
        <v/>
      </c>
      <c r="H74" s="96"/>
      <c r="I74" s="74" t="str">
        <f t="shared" ref="I74:I78" si="36">IF(B74*C74&gt;0,+B74/C74,"")</f>
        <v/>
      </c>
      <c r="J74" s="75" t="str">
        <f t="shared" ref="J74:J78" si="37">IF(B74*C74&gt;0,+D74*F74,"")</f>
        <v/>
      </c>
      <c r="K74" s="162" t="str">
        <f t="shared" si="31"/>
        <v/>
      </c>
      <c r="L74" s="81" t="str">
        <f t="shared" si="32"/>
        <v/>
      </c>
      <c r="M74" s="81">
        <f t="shared" ref="M74:M78" si="38">IF(B74&gt;0,IF(C74&gt;0,IF(I74&gt;12350,1,0),IF(D74&gt;0,IF(B74/D74&gt;12350,1,0),0)),0)</f>
        <v>0</v>
      </c>
      <c r="N74" s="80">
        <f t="shared" ref="N74:N78" si="39">IF(E74&gt;D74,1,0)</f>
        <v>0</v>
      </c>
      <c r="O74" s="80">
        <f t="shared" si="33"/>
        <v>0</v>
      </c>
      <c r="P74" s="81">
        <f t="shared" ref="P74:P78" si="40">IF(B74&gt;0,IF(OR(G74="",H74&gt;G74),1,0),0)</f>
        <v>0</v>
      </c>
      <c r="Q74" s="81">
        <f t="shared" si="34"/>
        <v>0</v>
      </c>
    </row>
    <row r="75" spans="1:17" x14ac:dyDescent="0.2">
      <c r="A75" s="95"/>
      <c r="B75" s="96"/>
      <c r="C75" s="145"/>
      <c r="D75" s="146"/>
      <c r="E75" s="147"/>
      <c r="F75" s="148"/>
      <c r="G75" s="75" t="str">
        <f t="shared" si="35"/>
        <v/>
      </c>
      <c r="H75" s="96"/>
      <c r="I75" s="74" t="str">
        <f t="shared" si="36"/>
        <v/>
      </c>
      <c r="J75" s="75" t="str">
        <f t="shared" si="37"/>
        <v/>
      </c>
      <c r="K75" s="162" t="str">
        <f t="shared" si="31"/>
        <v/>
      </c>
      <c r="L75" s="81" t="str">
        <f t="shared" si="32"/>
        <v/>
      </c>
      <c r="M75" s="81">
        <f t="shared" si="38"/>
        <v>0</v>
      </c>
      <c r="N75" s="80">
        <f t="shared" si="39"/>
        <v>0</v>
      </c>
      <c r="O75" s="80">
        <f t="shared" si="33"/>
        <v>0</v>
      </c>
      <c r="P75" s="81">
        <f t="shared" si="40"/>
        <v>0</v>
      </c>
      <c r="Q75" s="81">
        <f t="shared" si="34"/>
        <v>0</v>
      </c>
    </row>
    <row r="76" spans="1:17" x14ac:dyDescent="0.2">
      <c r="A76" s="95"/>
      <c r="B76" s="96"/>
      <c r="C76" s="145"/>
      <c r="D76" s="146"/>
      <c r="E76" s="147"/>
      <c r="F76" s="148"/>
      <c r="G76" s="75" t="str">
        <f t="shared" si="35"/>
        <v/>
      </c>
      <c r="H76" s="96"/>
      <c r="I76" s="74" t="str">
        <f t="shared" si="36"/>
        <v/>
      </c>
      <c r="J76" s="75" t="str">
        <f t="shared" si="37"/>
        <v/>
      </c>
      <c r="K76" s="162" t="str">
        <f t="shared" si="31"/>
        <v/>
      </c>
      <c r="L76" s="81" t="str">
        <f t="shared" si="32"/>
        <v/>
      </c>
      <c r="M76" s="81">
        <f t="shared" si="38"/>
        <v>0</v>
      </c>
      <c r="N76" s="80">
        <f t="shared" si="39"/>
        <v>0</v>
      </c>
      <c r="O76" s="80">
        <f t="shared" si="33"/>
        <v>0</v>
      </c>
      <c r="P76" s="81">
        <f t="shared" si="40"/>
        <v>0</v>
      </c>
      <c r="Q76" s="81">
        <f t="shared" si="34"/>
        <v>0</v>
      </c>
    </row>
    <row r="77" spans="1:17" x14ac:dyDescent="0.2">
      <c r="A77" s="95"/>
      <c r="B77" s="96"/>
      <c r="C77" s="145"/>
      <c r="D77" s="146"/>
      <c r="E77" s="147"/>
      <c r="F77" s="148"/>
      <c r="G77" s="75" t="str">
        <f t="shared" si="35"/>
        <v/>
      </c>
      <c r="H77" s="96"/>
      <c r="I77" s="74" t="str">
        <f t="shared" si="36"/>
        <v/>
      </c>
      <c r="J77" s="75" t="str">
        <f t="shared" si="37"/>
        <v/>
      </c>
      <c r="K77" s="162" t="str">
        <f t="shared" si="31"/>
        <v/>
      </c>
      <c r="L77" s="81" t="str">
        <f t="shared" si="32"/>
        <v/>
      </c>
      <c r="M77" s="81">
        <f t="shared" si="38"/>
        <v>0</v>
      </c>
      <c r="N77" s="80">
        <f t="shared" si="39"/>
        <v>0</v>
      </c>
      <c r="O77" s="80">
        <f t="shared" si="33"/>
        <v>0</v>
      </c>
      <c r="P77" s="81">
        <f t="shared" si="40"/>
        <v>0</v>
      </c>
      <c r="Q77" s="81">
        <f t="shared" si="34"/>
        <v>0</v>
      </c>
    </row>
    <row r="78" spans="1:17" x14ac:dyDescent="0.2">
      <c r="A78" s="97"/>
      <c r="B78" s="96"/>
      <c r="C78" s="145"/>
      <c r="D78" s="146"/>
      <c r="E78" s="147"/>
      <c r="F78" s="148"/>
      <c r="G78" s="78" t="str">
        <f t="shared" si="35"/>
        <v/>
      </c>
      <c r="H78" s="96"/>
      <c r="I78" s="77" t="str">
        <f t="shared" si="36"/>
        <v/>
      </c>
      <c r="J78" s="78" t="str">
        <f t="shared" si="37"/>
        <v/>
      </c>
      <c r="K78" s="162" t="str">
        <f t="shared" si="31"/>
        <v/>
      </c>
      <c r="L78" s="84" t="str">
        <f t="shared" si="32"/>
        <v/>
      </c>
      <c r="M78" s="81">
        <f t="shared" si="38"/>
        <v>0</v>
      </c>
      <c r="N78" s="80">
        <f t="shared" si="39"/>
        <v>0</v>
      </c>
      <c r="O78" s="80">
        <f t="shared" si="33"/>
        <v>0</v>
      </c>
      <c r="P78" s="81">
        <f t="shared" si="40"/>
        <v>0</v>
      </c>
      <c r="Q78" s="81">
        <f t="shared" si="34"/>
        <v>0</v>
      </c>
    </row>
    <row r="79" spans="1:17" ht="61.5" customHeight="1" x14ac:dyDescent="0.2">
      <c r="A79" s="211" t="s">
        <v>113</v>
      </c>
      <c r="B79" s="106"/>
      <c r="C79" s="107"/>
      <c r="D79" s="205" t="s">
        <v>96</v>
      </c>
      <c r="E79" s="206" t="s">
        <v>97</v>
      </c>
      <c r="F79" s="205" t="s">
        <v>98</v>
      </c>
      <c r="G79" s="205" t="s">
        <v>99</v>
      </c>
      <c r="H79" s="205" t="s">
        <v>100</v>
      </c>
      <c r="I79" s="207"/>
      <c r="J79" s="207"/>
      <c r="K79" s="205" t="s">
        <v>101</v>
      </c>
      <c r="L79" s="107"/>
      <c r="M79" s="124"/>
      <c r="N79" s="123"/>
      <c r="O79" s="123"/>
      <c r="P79" s="124"/>
      <c r="Q79" s="124"/>
    </row>
    <row r="80" spans="1:17" x14ac:dyDescent="0.2">
      <c r="A80" s="98" t="str">
        <f>+'Demande-Décompte'!V23</f>
        <v>a) 
&lt;= 3'470</v>
      </c>
      <c r="B80" s="99"/>
      <c r="C80" s="100"/>
      <c r="D80" s="101">
        <f t="shared" ref="D80:E82" si="41">SUMIF($L$8:$L$78,$A80,D$8:D$78)</f>
        <v>0</v>
      </c>
      <c r="E80" s="101">
        <f t="shared" si="41"/>
        <v>0</v>
      </c>
      <c r="F80" s="102" t="s">
        <v>6</v>
      </c>
      <c r="G80" s="103">
        <f t="shared" ref="G80:H82" si="42">SUMIF($L$8:$L$78,$A80,G$8:G$78)</f>
        <v>0</v>
      </c>
      <c r="H80" s="103">
        <f t="shared" si="42"/>
        <v>0</v>
      </c>
      <c r="I80" s="104"/>
      <c r="J80" s="104"/>
      <c r="K80" s="105">
        <f>SUMIF($L$8:$L$78,$A80,K$8:K$78)</f>
        <v>0</v>
      </c>
      <c r="L80" s="104"/>
      <c r="M80" s="101"/>
      <c r="N80" s="98"/>
      <c r="O80" s="98"/>
      <c r="P80" s="101"/>
      <c r="Q80" s="101"/>
    </row>
    <row r="81" spans="1:17" x14ac:dyDescent="0.2">
      <c r="A81" s="80" t="str">
        <f>'Demande-Décompte'!X23</f>
        <v>b) &gt; 3'470 et &lt; 4'340</v>
      </c>
      <c r="B81" s="76"/>
      <c r="C81" s="93"/>
      <c r="D81" s="81">
        <f t="shared" si="41"/>
        <v>0</v>
      </c>
      <c r="E81" s="81">
        <f t="shared" si="41"/>
        <v>0</v>
      </c>
      <c r="F81" s="74" t="str">
        <f>IF(D81=0,"---",SUMIF($L$8:$L$78,$A81,$J$8:$J$78)/D81)</f>
        <v>---</v>
      </c>
      <c r="G81" s="82">
        <f t="shared" si="42"/>
        <v>0</v>
      </c>
      <c r="H81" s="82">
        <f t="shared" si="42"/>
        <v>0</v>
      </c>
      <c r="I81" s="91"/>
      <c r="J81" s="91"/>
      <c r="K81" s="74">
        <f>SUMIF($L$8:$L$78,$A81,K$8:K$78)</f>
        <v>0</v>
      </c>
      <c r="L81" s="91"/>
      <c r="M81" s="81"/>
      <c r="N81" s="80"/>
      <c r="O81" s="80"/>
      <c r="P81" s="81"/>
      <c r="Q81" s="81"/>
    </row>
    <row r="82" spans="1:17" x14ac:dyDescent="0.2">
      <c r="A82" s="83" t="str">
        <f>'Demande-Décompte'!Z23</f>
        <v>c) 
&gt;= 4'340</v>
      </c>
      <c r="B82" s="79"/>
      <c r="C82" s="94"/>
      <c r="D82" s="84">
        <f t="shared" si="41"/>
        <v>0</v>
      </c>
      <c r="E82" s="84">
        <f t="shared" si="41"/>
        <v>0</v>
      </c>
      <c r="F82" s="85" t="s">
        <v>6</v>
      </c>
      <c r="G82" s="86">
        <f t="shared" si="42"/>
        <v>0</v>
      </c>
      <c r="H82" s="86">
        <f t="shared" si="42"/>
        <v>0</v>
      </c>
      <c r="I82" s="92"/>
      <c r="J82" s="92"/>
      <c r="K82" s="77">
        <f>SUMIF($L$8:$L$78,$A82,K$8:K$78)</f>
        <v>0</v>
      </c>
      <c r="L82" s="92"/>
      <c r="M82" s="84"/>
      <c r="N82" s="83"/>
      <c r="O82" s="83"/>
      <c r="P82" s="84"/>
      <c r="Q82" s="84"/>
    </row>
    <row r="83" spans="1:17" x14ac:dyDescent="0.2">
      <c r="A83" s="87" t="s">
        <v>64</v>
      </c>
      <c r="B83" s="90"/>
      <c r="C83" s="72"/>
      <c r="D83" s="88">
        <f>SUM(D80:D82)</f>
        <v>0</v>
      </c>
      <c r="E83" s="88">
        <f>SUM(E80:E82)</f>
        <v>0</v>
      </c>
      <c r="F83" s="88"/>
      <c r="G83" s="89">
        <f>SUM(G80:G82)</f>
        <v>0</v>
      </c>
      <c r="H83" s="89">
        <f>SUM(H80:H82)</f>
        <v>0</v>
      </c>
      <c r="I83" s="72"/>
      <c r="J83" s="72"/>
      <c r="K83" s="89">
        <f>SUM(K80:K82)</f>
        <v>0</v>
      </c>
      <c r="L83" s="72"/>
      <c r="M83" s="126">
        <f>SUM(M8:M78)</f>
        <v>0</v>
      </c>
      <c r="N83" s="125">
        <f>SUM(N8:N78)</f>
        <v>0</v>
      </c>
      <c r="O83" s="125">
        <f>SUM(O8:O78)</f>
        <v>0</v>
      </c>
      <c r="P83" s="126">
        <f>SUM(P8:P78)</f>
        <v>0</v>
      </c>
      <c r="Q83" s="126">
        <f>SUM(Q8:Q78)</f>
        <v>0</v>
      </c>
    </row>
    <row r="85" spans="1:17" ht="14.25" customHeight="1" x14ac:dyDescent="0.2">
      <c r="A85" s="35" t="s">
        <v>58</v>
      </c>
      <c r="B85" s="35"/>
      <c r="C85" s="35"/>
      <c r="D85" s="305" t="s">
        <v>102</v>
      </c>
      <c r="E85" s="306"/>
      <c r="F85" s="306"/>
    </row>
    <row r="86" spans="1:17" ht="6" customHeight="1" x14ac:dyDescent="0.2">
      <c r="A86" s="36"/>
      <c r="B86" s="36"/>
      <c r="C86" s="36"/>
      <c r="D86" s="36"/>
      <c r="E86" s="36"/>
      <c r="F86" s="37"/>
    </row>
    <row r="87" spans="1:17" ht="14.25" customHeight="1" x14ac:dyDescent="0.2">
      <c r="A87" s="302" t="s">
        <v>1</v>
      </c>
      <c r="B87" s="302"/>
      <c r="C87" s="144"/>
      <c r="D87" s="144"/>
      <c r="E87" s="144"/>
      <c r="F87" s="144"/>
    </row>
    <row r="88" spans="1:17" ht="6" customHeight="1" x14ac:dyDescent="0.2">
      <c r="A88" s="68"/>
      <c r="B88" s="68"/>
      <c r="C88" s="1"/>
      <c r="D88" s="68"/>
      <c r="E88" s="68"/>
      <c r="F88" s="68"/>
    </row>
  </sheetData>
  <sheetProtection password="8E1A" sheet="1" objects="1" scenarios="1" selectLockedCells="1"/>
  <mergeCells count="8">
    <mergeCell ref="M1:Q1"/>
    <mergeCell ref="A87:B87"/>
    <mergeCell ref="A1:L1"/>
    <mergeCell ref="A2:L2"/>
    <mergeCell ref="D3:H3"/>
    <mergeCell ref="D85:F85"/>
    <mergeCell ref="G4:I4"/>
    <mergeCell ref="B6:F6"/>
  </mergeCells>
  <conditionalFormatting sqref="L8:L78">
    <cfRule type="expression" dxfId="19" priority="49">
      <formula>$Q8&gt;0</formula>
    </cfRule>
  </conditionalFormatting>
  <conditionalFormatting sqref="B8:B9 I8:I78 K8:K78 B78">
    <cfRule type="expression" dxfId="18" priority="14">
      <formula>$M8&gt;0</formula>
    </cfRule>
  </conditionalFormatting>
  <conditionalFormatting sqref="D8:E9 D78:E78">
    <cfRule type="expression" dxfId="17" priority="15">
      <formula>$N8&gt;0</formula>
    </cfRule>
  </conditionalFormatting>
  <conditionalFormatting sqref="F8:F9 F78">
    <cfRule type="expression" dxfId="16" priority="16">
      <formula>$O8&gt;0</formula>
    </cfRule>
  </conditionalFormatting>
  <conditionalFormatting sqref="G8:H78">
    <cfRule type="expression" dxfId="15" priority="43">
      <formula>$P8&gt;0</formula>
    </cfRule>
  </conditionalFormatting>
  <conditionalFormatting sqref="B10">
    <cfRule type="expression" dxfId="14" priority="5">
      <formula>$M10&gt;0</formula>
    </cfRule>
  </conditionalFormatting>
  <conditionalFormatting sqref="D10:E10">
    <cfRule type="expression" dxfId="13" priority="6">
      <formula>$N10&gt;0</formula>
    </cfRule>
  </conditionalFormatting>
  <conditionalFormatting sqref="F10">
    <cfRule type="expression" dxfId="12" priority="7">
      <formula>$O10&gt;0</formula>
    </cfRule>
  </conditionalFormatting>
  <conditionalFormatting sqref="B11:B77">
    <cfRule type="expression" dxfId="11" priority="2">
      <formula>$M11&gt;0</formula>
    </cfRule>
  </conditionalFormatting>
  <conditionalFormatting sqref="F11:F77">
    <cfRule type="expression" dxfId="10" priority="4">
      <formula>$O11&gt;0</formula>
    </cfRule>
  </conditionalFormatting>
  <conditionalFormatting sqref="D11:E77">
    <cfRule type="expression" dxfId="9" priority="1">
      <formula>$N11&gt;0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29.12.2020)</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4"/>
  <sheetViews>
    <sheetView showGridLines="0" zoomScale="85" zoomScaleNormal="85" workbookViewId="0">
      <selection activeCell="L15" sqref="L15"/>
    </sheetView>
  </sheetViews>
  <sheetFormatPr baseColWidth="10" defaultRowHeight="14.25" outlineLevelRow="1" x14ac:dyDescent="0.2"/>
  <cols>
    <col min="1" max="1" width="22" customWidth="1"/>
    <col min="2" max="2" width="15.875" customWidth="1"/>
    <col min="3" max="3" width="14" customWidth="1"/>
    <col min="4" max="4" width="13.375" bestFit="1" customWidth="1"/>
    <col min="5" max="5" width="14.125" style="69" bestFit="1" customWidth="1"/>
    <col min="6" max="6" width="17.5" bestFit="1" customWidth="1"/>
    <col min="7" max="7" width="15.125" customWidth="1"/>
    <col min="8" max="8" width="15.125" bestFit="1" customWidth="1"/>
    <col min="9" max="9" width="14.375" bestFit="1" customWidth="1"/>
    <col min="10" max="10" width="16.75" customWidth="1"/>
    <col min="11" max="11" width="12.75" customWidth="1"/>
    <col min="12" max="12" width="20.5" bestFit="1" customWidth="1"/>
    <col min="13" max="13" width="7.875" hidden="1" customWidth="1"/>
    <col min="14" max="14" width="15.25" hidden="1" customWidth="1"/>
    <col min="15" max="15" width="14.75" hidden="1" customWidth="1"/>
    <col min="16" max="16" width="14" hidden="1" customWidth="1"/>
    <col min="17" max="17" width="9.125" hidden="1" customWidth="1"/>
  </cols>
  <sheetData>
    <row r="1" spans="1:17" ht="60" customHeight="1" x14ac:dyDescent="0.2">
      <c r="A1" s="309" t="s">
        <v>108</v>
      </c>
      <c r="B1" s="310"/>
      <c r="C1" s="310"/>
      <c r="D1" s="310"/>
      <c r="E1" s="310"/>
      <c r="F1" s="310"/>
      <c r="G1" s="310"/>
      <c r="H1" s="310"/>
      <c r="I1" s="310"/>
      <c r="J1" s="310"/>
      <c r="K1" s="310"/>
      <c r="L1" s="310"/>
      <c r="M1" s="121"/>
      <c r="N1" s="121"/>
      <c r="O1" s="121"/>
      <c r="P1" s="121"/>
      <c r="Q1" s="121"/>
    </row>
    <row r="2" spans="1:17" ht="86.45" customHeight="1" x14ac:dyDescent="0.2">
      <c r="A2" s="247" t="s">
        <v>109</v>
      </c>
      <c r="B2" s="247"/>
      <c r="C2" s="247"/>
      <c r="D2" s="247"/>
      <c r="E2" s="247"/>
      <c r="F2" s="247"/>
      <c r="G2" s="247"/>
      <c r="H2" s="247"/>
      <c r="I2" s="247"/>
      <c r="J2" s="247"/>
      <c r="K2" s="247"/>
      <c r="L2" s="247"/>
    </row>
    <row r="3" spans="1:17" ht="16.899999999999999" customHeight="1" x14ac:dyDescent="0.2">
      <c r="A3" s="167" t="str">
        <f>'Demande-Décompte'!A10</f>
        <v>REE + Sct. No.</v>
      </c>
      <c r="B3" s="168">
        <f>'Demande-Décompte'!B10</f>
        <v>0</v>
      </c>
      <c r="C3" s="169" t="str">
        <f>'Demande-Décompte'!A4</f>
        <v>Entreprise</v>
      </c>
      <c r="D3" s="304">
        <f>'Demande-Décompte'!A5</f>
        <v>0</v>
      </c>
      <c r="E3" s="304"/>
      <c r="F3" s="304"/>
      <c r="G3" s="304"/>
      <c r="H3" s="304"/>
    </row>
    <row r="4" spans="1:17" ht="18" customHeight="1" x14ac:dyDescent="0.25">
      <c r="A4" s="70" t="s">
        <v>66</v>
      </c>
      <c r="B4" s="176">
        <f>IF(ISBLANK('Demande-Décompte'!C16),"",'Demande-Décompte'!C16)</f>
        <v>44166</v>
      </c>
      <c r="C4" s="175" t="s">
        <v>68</v>
      </c>
      <c r="D4" s="73">
        <f>NETWORKDAYS(B4,EDATE(B4,1)-1)</f>
        <v>23</v>
      </c>
      <c r="E4" s="69" t="s">
        <v>85</v>
      </c>
      <c r="G4" s="307" t="str">
        <f>IF(MAX(M24:Q24)&gt;0,"S'il vous plaît vérifier vos informations","")</f>
        <v/>
      </c>
      <c r="H4" s="307"/>
      <c r="I4" s="307"/>
    </row>
    <row r="5" spans="1:17" ht="18" customHeight="1" x14ac:dyDescent="0.25">
      <c r="A5" s="70" t="s">
        <v>67</v>
      </c>
      <c r="B5" s="173" t="str">
        <f>IF(ISBLANK('Demande-Décompte'!C19),"",'Demande-Décompte'!C19)</f>
        <v/>
      </c>
      <c r="C5" s="174" t="str">
        <f>IF(ISBLANK('Demande-Décompte'!E19),"",'Demande-Décompte'!E19)</f>
        <v/>
      </c>
      <c r="D5" s="73">
        <f>IF(AND(B5="",C5=""),+D4,NETWORKDAYS(B5,C5))</f>
        <v>23</v>
      </c>
      <c r="E5" t="s">
        <v>86</v>
      </c>
    </row>
    <row r="6" spans="1:17" ht="15" x14ac:dyDescent="0.25">
      <c r="B6" s="308" t="str">
        <f>IF(B4="","Veuillez sélectionner le mois dans la feuille «Francais»","")</f>
        <v/>
      </c>
      <c r="C6" s="308"/>
      <c r="D6" s="308"/>
      <c r="E6" s="308"/>
    </row>
    <row r="7" spans="1:17" s="31" customFormat="1" ht="90" customHeight="1" x14ac:dyDescent="0.2">
      <c r="A7" s="164" t="s">
        <v>105</v>
      </c>
      <c r="B7" s="208" t="s">
        <v>110</v>
      </c>
      <c r="C7" s="203" t="s">
        <v>69</v>
      </c>
      <c r="D7" s="208" t="s">
        <v>111</v>
      </c>
      <c r="E7" s="209" t="s">
        <v>112</v>
      </c>
      <c r="F7" s="203" t="s">
        <v>70</v>
      </c>
      <c r="G7" s="203" t="s">
        <v>71</v>
      </c>
      <c r="H7" s="203" t="s">
        <v>72</v>
      </c>
      <c r="I7" s="204" t="s">
        <v>95</v>
      </c>
      <c r="J7" s="204" t="s">
        <v>73</v>
      </c>
      <c r="K7" s="204" t="s">
        <v>74</v>
      </c>
      <c r="L7" s="210" t="s">
        <v>113</v>
      </c>
      <c r="M7" s="110" t="s">
        <v>75</v>
      </c>
      <c r="N7" s="122" t="s">
        <v>87</v>
      </c>
      <c r="O7" s="110" t="s">
        <v>76</v>
      </c>
      <c r="P7" s="110" t="s">
        <v>77</v>
      </c>
      <c r="Q7" s="110" t="s">
        <v>78</v>
      </c>
    </row>
    <row r="8" spans="1:17" ht="27" customHeight="1" x14ac:dyDescent="0.2">
      <c r="A8" s="196" t="s">
        <v>79</v>
      </c>
      <c r="B8" s="198">
        <v>50000</v>
      </c>
      <c r="C8" s="165"/>
      <c r="D8" s="199">
        <v>10</v>
      </c>
      <c r="E8" s="200">
        <v>10</v>
      </c>
      <c r="F8" s="166"/>
      <c r="G8" s="198">
        <v>1840</v>
      </c>
      <c r="H8" s="198">
        <v>920</v>
      </c>
      <c r="I8" s="160" t="str">
        <f>IF(B8*C8&gt;0,+B8/C8,"")</f>
        <v/>
      </c>
      <c r="J8" s="161" t="str">
        <f>IF(B8*C8&gt;0,+D8*F8,"")</f>
        <v/>
      </c>
      <c r="K8" s="162">
        <f t="shared" ref="K8" si="0">IF(B8&gt;0,IF(C8&gt;0,+D8*B8,B8)/$D$4*$D$5,"")</f>
        <v>50000</v>
      </c>
      <c r="L8" s="81" t="str">
        <f t="shared" ref="L8:L24" si="1">IF(B8&gt;0,IF(C8&gt;0,IF(I8&lt;=3470,$A$26,IF(I8&gt;=4340,$A$28,$A$27)),IF(D8&gt;0,IF(B8/D8&gt;=4340,$A$28,$Q$7),"")),"")</f>
        <v>c) 
&gt;= 4'340</v>
      </c>
      <c r="M8" s="81">
        <f t="shared" ref="M8:M15" si="2">IF(B8&gt;0,IF(C8&gt;0,IF(I8&gt;12350,1,0),IF(D8&gt;0,IF(B8/D8&gt;12350,1,0),0)),0)</f>
        <v>0</v>
      </c>
      <c r="N8" s="80">
        <f>IF(E8&gt;D8,1,0)</f>
        <v>0</v>
      </c>
      <c r="O8" s="80">
        <f t="shared" ref="O8:O24" si="3">IF(AND(L8=$A$27,ISBLANK(F8)),1,0)</f>
        <v>0</v>
      </c>
      <c r="P8" s="81">
        <f>IF(B8&gt;0,IF(OR(G8="",H8&gt;G8),1,0),0)</f>
        <v>0</v>
      </c>
      <c r="Q8" s="81">
        <f t="shared" ref="Q8:Q24" si="4">IF(AND(B8*MAX(C8:D8)&gt;0,L8&lt;&gt;$A$26,L8&lt;&gt;$A$27,L8&lt;&gt;$A$28),1,0)</f>
        <v>0</v>
      </c>
    </row>
    <row r="9" spans="1:17" x14ac:dyDescent="0.2">
      <c r="A9" s="177"/>
      <c r="B9" s="178"/>
      <c r="C9" s="179"/>
      <c r="D9" s="180"/>
      <c r="E9" s="181"/>
      <c r="F9" s="182"/>
      <c r="G9" s="75" t="str">
        <f t="shared" ref="G9:G18" si="5">IF($B$4="","",IF(B9*C9&gt;0,+F9/5*$D$4*D9*C9,""))</f>
        <v/>
      </c>
      <c r="H9" s="178"/>
      <c r="I9" s="74" t="str">
        <f t="shared" ref="I9:I18" si="6">IF(B9*C9&gt;0,+B9/C9,"")</f>
        <v/>
      </c>
      <c r="J9" s="75" t="str">
        <f t="shared" ref="J9:J18" si="7">IF(B9*C9&gt;0,+D9*F9,"")</f>
        <v/>
      </c>
      <c r="K9" s="75" t="str">
        <f t="shared" ref="K9:K18" si="8">IF(B9&gt;0,IF(C9&gt;0,+D9*B9,B9)/$D$4*$D$5,"")</f>
        <v/>
      </c>
      <c r="L9" s="81" t="str">
        <f t="shared" si="1"/>
        <v/>
      </c>
      <c r="M9" s="81">
        <f t="shared" si="2"/>
        <v>0</v>
      </c>
      <c r="N9" s="80">
        <f t="shared" ref="N9:N18" si="9">IF(E9&gt;D9,1,0)</f>
        <v>0</v>
      </c>
      <c r="O9" s="80">
        <f t="shared" si="3"/>
        <v>0</v>
      </c>
      <c r="P9" s="81">
        <f t="shared" ref="P9:P18" si="10">IF(B9&gt;0,IF(OR(G9="",H9&gt;G9),1,0),0)</f>
        <v>0</v>
      </c>
      <c r="Q9" s="81">
        <f t="shared" si="4"/>
        <v>0</v>
      </c>
    </row>
    <row r="10" spans="1:17" x14ac:dyDescent="0.2">
      <c r="A10" s="177" t="s">
        <v>80</v>
      </c>
      <c r="B10" s="178">
        <v>4500</v>
      </c>
      <c r="C10" s="179">
        <v>0.5</v>
      </c>
      <c r="D10" s="180">
        <v>1</v>
      </c>
      <c r="E10" s="181">
        <v>1</v>
      </c>
      <c r="F10" s="182">
        <v>42</v>
      </c>
      <c r="G10" s="75">
        <f t="shared" si="5"/>
        <v>96.600000000000009</v>
      </c>
      <c r="H10" s="178">
        <v>38.5</v>
      </c>
      <c r="I10" s="74">
        <f t="shared" si="6"/>
        <v>9000</v>
      </c>
      <c r="J10" s="75">
        <f t="shared" si="7"/>
        <v>42</v>
      </c>
      <c r="K10" s="75">
        <f t="shared" si="8"/>
        <v>4500</v>
      </c>
      <c r="L10" s="81" t="str">
        <f t="shared" si="1"/>
        <v>c) 
&gt;= 4'340</v>
      </c>
      <c r="M10" s="81">
        <f t="shared" si="2"/>
        <v>0</v>
      </c>
      <c r="N10" s="80">
        <f t="shared" si="9"/>
        <v>0</v>
      </c>
      <c r="O10" s="80">
        <f t="shared" si="3"/>
        <v>0</v>
      </c>
      <c r="P10" s="81">
        <f t="shared" si="10"/>
        <v>0</v>
      </c>
      <c r="Q10" s="81">
        <f t="shared" si="4"/>
        <v>0</v>
      </c>
    </row>
    <row r="11" spans="1:17" x14ac:dyDescent="0.2">
      <c r="A11" s="177" t="s">
        <v>81</v>
      </c>
      <c r="B11" s="178">
        <v>2000</v>
      </c>
      <c r="C11" s="179">
        <v>0.5</v>
      </c>
      <c r="D11" s="180">
        <v>1</v>
      </c>
      <c r="E11" s="181">
        <v>1</v>
      </c>
      <c r="F11" s="182">
        <v>40</v>
      </c>
      <c r="G11" s="75">
        <f t="shared" si="5"/>
        <v>92</v>
      </c>
      <c r="H11" s="178">
        <v>40</v>
      </c>
      <c r="I11" s="74">
        <f t="shared" si="6"/>
        <v>4000</v>
      </c>
      <c r="J11" s="75">
        <f t="shared" si="7"/>
        <v>40</v>
      </c>
      <c r="K11" s="75">
        <f t="shared" si="8"/>
        <v>2000</v>
      </c>
      <c r="L11" s="81" t="str">
        <f t="shared" si="1"/>
        <v>b) &gt; 3'470 et &lt; 4'340</v>
      </c>
      <c r="M11" s="81">
        <f t="shared" si="2"/>
        <v>0</v>
      </c>
      <c r="N11" s="80">
        <f t="shared" si="9"/>
        <v>0</v>
      </c>
      <c r="O11" s="80">
        <f t="shared" si="3"/>
        <v>0</v>
      </c>
      <c r="P11" s="81">
        <f t="shared" si="10"/>
        <v>0</v>
      </c>
      <c r="Q11" s="81">
        <f t="shared" si="4"/>
        <v>0</v>
      </c>
    </row>
    <row r="12" spans="1:17" x14ac:dyDescent="0.2">
      <c r="A12" s="177" t="s">
        <v>9</v>
      </c>
      <c r="B12" s="178">
        <v>1420</v>
      </c>
      <c r="C12" s="179">
        <v>0.4</v>
      </c>
      <c r="D12" s="180">
        <v>2</v>
      </c>
      <c r="E12" s="181">
        <v>2</v>
      </c>
      <c r="F12" s="182">
        <v>40</v>
      </c>
      <c r="G12" s="75">
        <f t="shared" si="5"/>
        <v>147.20000000000002</v>
      </c>
      <c r="H12" s="178">
        <v>60</v>
      </c>
      <c r="I12" s="74">
        <f t="shared" si="6"/>
        <v>3550</v>
      </c>
      <c r="J12" s="75">
        <f t="shared" si="7"/>
        <v>80</v>
      </c>
      <c r="K12" s="75">
        <f t="shared" si="8"/>
        <v>2840</v>
      </c>
      <c r="L12" s="81" t="str">
        <f t="shared" si="1"/>
        <v>b) &gt; 3'470 et &lt; 4'340</v>
      </c>
      <c r="M12" s="81">
        <f t="shared" si="2"/>
        <v>0</v>
      </c>
      <c r="N12" s="80">
        <f t="shared" si="9"/>
        <v>0</v>
      </c>
      <c r="O12" s="80">
        <f t="shared" si="3"/>
        <v>0</v>
      </c>
      <c r="P12" s="81">
        <f t="shared" si="10"/>
        <v>0</v>
      </c>
      <c r="Q12" s="81">
        <f t="shared" si="4"/>
        <v>0</v>
      </c>
    </row>
    <row r="13" spans="1:17" x14ac:dyDescent="0.2">
      <c r="A13" s="177" t="s">
        <v>10</v>
      </c>
      <c r="B13" s="178">
        <v>2130</v>
      </c>
      <c r="C13" s="179">
        <v>0.6</v>
      </c>
      <c r="D13" s="180">
        <v>2</v>
      </c>
      <c r="E13" s="181">
        <v>2</v>
      </c>
      <c r="F13" s="182">
        <v>40</v>
      </c>
      <c r="G13" s="75">
        <f t="shared" si="5"/>
        <v>220.79999999999998</v>
      </c>
      <c r="H13" s="178">
        <v>100</v>
      </c>
      <c r="I13" s="74">
        <f t="shared" si="6"/>
        <v>3550</v>
      </c>
      <c r="J13" s="75">
        <f t="shared" si="7"/>
        <v>80</v>
      </c>
      <c r="K13" s="75">
        <f t="shared" si="8"/>
        <v>4260</v>
      </c>
      <c r="L13" s="81" t="str">
        <f t="shared" si="1"/>
        <v>b) &gt; 3'470 et &lt; 4'340</v>
      </c>
      <c r="M13" s="81">
        <f t="shared" si="2"/>
        <v>0</v>
      </c>
      <c r="N13" s="80">
        <f t="shared" si="9"/>
        <v>0</v>
      </c>
      <c r="O13" s="80">
        <f t="shared" si="3"/>
        <v>0</v>
      </c>
      <c r="P13" s="81">
        <f t="shared" si="10"/>
        <v>0</v>
      </c>
      <c r="Q13" s="81">
        <f t="shared" si="4"/>
        <v>0</v>
      </c>
    </row>
    <row r="14" spans="1:17" x14ac:dyDescent="0.2">
      <c r="A14" s="177" t="s">
        <v>5</v>
      </c>
      <c r="B14" s="178">
        <v>2780</v>
      </c>
      <c r="C14" s="179">
        <v>1</v>
      </c>
      <c r="D14" s="180">
        <v>6</v>
      </c>
      <c r="E14" s="181">
        <v>4</v>
      </c>
      <c r="F14" s="182">
        <v>40</v>
      </c>
      <c r="G14" s="75">
        <f t="shared" si="5"/>
        <v>1104</v>
      </c>
      <c r="H14" s="178">
        <v>368</v>
      </c>
      <c r="I14" s="74">
        <f t="shared" si="6"/>
        <v>2780</v>
      </c>
      <c r="J14" s="75">
        <f t="shared" si="7"/>
        <v>240</v>
      </c>
      <c r="K14" s="75">
        <f t="shared" si="8"/>
        <v>16680</v>
      </c>
      <c r="L14" s="81" t="str">
        <f t="shared" si="1"/>
        <v>a) 
&lt;= 3'470</v>
      </c>
      <c r="M14" s="81">
        <f t="shared" si="2"/>
        <v>0</v>
      </c>
      <c r="N14" s="80">
        <f t="shared" si="9"/>
        <v>0</v>
      </c>
      <c r="O14" s="80">
        <f t="shared" si="3"/>
        <v>0</v>
      </c>
      <c r="P14" s="81">
        <f t="shared" si="10"/>
        <v>0</v>
      </c>
      <c r="Q14" s="81">
        <f t="shared" si="4"/>
        <v>0</v>
      </c>
    </row>
    <row r="15" spans="1:17" x14ac:dyDescent="0.2">
      <c r="A15" s="177" t="s">
        <v>82</v>
      </c>
      <c r="B15" s="178">
        <v>3000</v>
      </c>
      <c r="C15" s="179">
        <v>1</v>
      </c>
      <c r="D15" s="180">
        <v>2</v>
      </c>
      <c r="E15" s="181">
        <v>1</v>
      </c>
      <c r="F15" s="182">
        <v>45</v>
      </c>
      <c r="G15" s="75">
        <f t="shared" si="5"/>
        <v>414</v>
      </c>
      <c r="H15" s="178">
        <v>31</v>
      </c>
      <c r="I15" s="74">
        <f t="shared" si="6"/>
        <v>3000</v>
      </c>
      <c r="J15" s="75">
        <f t="shared" si="7"/>
        <v>90</v>
      </c>
      <c r="K15" s="75">
        <f t="shared" si="8"/>
        <v>6000</v>
      </c>
      <c r="L15" s="81" t="str">
        <f t="shared" si="1"/>
        <v>a) 
&lt;= 3'470</v>
      </c>
      <c r="M15" s="81">
        <f t="shared" si="2"/>
        <v>0</v>
      </c>
      <c r="N15" s="80">
        <f t="shared" si="9"/>
        <v>0</v>
      </c>
      <c r="O15" s="80">
        <f t="shared" si="3"/>
        <v>0</v>
      </c>
      <c r="P15" s="81">
        <f t="shared" si="10"/>
        <v>0</v>
      </c>
      <c r="Q15" s="81">
        <f t="shared" si="4"/>
        <v>0</v>
      </c>
    </row>
    <row r="16" spans="1:17" x14ac:dyDescent="0.2">
      <c r="A16" s="177"/>
      <c r="B16" s="178"/>
      <c r="C16" s="179"/>
      <c r="D16" s="180"/>
      <c r="E16" s="181"/>
      <c r="F16" s="182"/>
      <c r="G16" s="75" t="str">
        <f t="shared" si="5"/>
        <v/>
      </c>
      <c r="H16" s="178"/>
      <c r="I16" s="74" t="str">
        <f t="shared" si="6"/>
        <v/>
      </c>
      <c r="J16" s="75" t="str">
        <f t="shared" si="7"/>
        <v/>
      </c>
      <c r="K16" s="75" t="str">
        <f t="shared" si="8"/>
        <v/>
      </c>
      <c r="L16" s="81" t="str">
        <f t="shared" si="1"/>
        <v/>
      </c>
      <c r="M16" s="81">
        <f>IF(B16&gt;0,IF(C16&gt;0,IF(I16&gt;12350,1,0),IF(D16&gt;0,IF(B16/D16&gt;12350,1,0),0)),0)</f>
        <v>0</v>
      </c>
      <c r="N16" s="80">
        <f t="shared" si="9"/>
        <v>0</v>
      </c>
      <c r="O16" s="80">
        <f t="shared" si="3"/>
        <v>0</v>
      </c>
      <c r="P16" s="81">
        <f t="shared" si="10"/>
        <v>0</v>
      </c>
      <c r="Q16" s="81">
        <f t="shared" si="4"/>
        <v>0</v>
      </c>
    </row>
    <row r="17" spans="1:17" x14ac:dyDescent="0.2">
      <c r="A17" s="177"/>
      <c r="B17" s="178"/>
      <c r="C17" s="179"/>
      <c r="D17" s="180"/>
      <c r="E17" s="181"/>
      <c r="F17" s="182"/>
      <c r="G17" s="75" t="str">
        <f t="shared" si="5"/>
        <v/>
      </c>
      <c r="H17" s="178"/>
      <c r="I17" s="74" t="str">
        <f t="shared" si="6"/>
        <v/>
      </c>
      <c r="J17" s="75" t="str">
        <f t="shared" si="7"/>
        <v/>
      </c>
      <c r="K17" s="75" t="str">
        <f t="shared" si="8"/>
        <v/>
      </c>
      <c r="L17" s="81" t="str">
        <f t="shared" si="1"/>
        <v/>
      </c>
      <c r="M17" s="81">
        <f t="shared" ref="M17:M22" si="11">IF(B17&gt;0,IF(C17&gt;0,IF(I17&gt;12350,1,0),IF(D17&gt;0,IF(B17/D17&gt;12350,1,0),0)),0)</f>
        <v>0</v>
      </c>
      <c r="N17" s="80">
        <f t="shared" si="9"/>
        <v>0</v>
      </c>
      <c r="O17" s="80">
        <f t="shared" si="3"/>
        <v>0</v>
      </c>
      <c r="P17" s="81">
        <f t="shared" si="10"/>
        <v>0</v>
      </c>
      <c r="Q17" s="81">
        <f t="shared" si="4"/>
        <v>0</v>
      </c>
    </row>
    <row r="18" spans="1:17" outlineLevel="1" x14ac:dyDescent="0.2">
      <c r="A18" s="177"/>
      <c r="B18" s="178"/>
      <c r="C18" s="179"/>
      <c r="D18" s="180"/>
      <c r="E18" s="181"/>
      <c r="F18" s="182"/>
      <c r="G18" s="75" t="str">
        <f t="shared" si="5"/>
        <v/>
      </c>
      <c r="H18" s="178"/>
      <c r="I18" s="74" t="str">
        <f t="shared" si="6"/>
        <v/>
      </c>
      <c r="J18" s="75" t="str">
        <f t="shared" si="7"/>
        <v/>
      </c>
      <c r="K18" s="75" t="str">
        <f t="shared" si="8"/>
        <v/>
      </c>
      <c r="L18" s="81" t="str">
        <f t="shared" si="1"/>
        <v/>
      </c>
      <c r="M18" s="81">
        <f t="shared" si="11"/>
        <v>0</v>
      </c>
      <c r="N18" s="80">
        <f t="shared" si="9"/>
        <v>0</v>
      </c>
      <c r="O18" s="80">
        <f t="shared" si="3"/>
        <v>0</v>
      </c>
      <c r="P18" s="81">
        <f t="shared" si="10"/>
        <v>0</v>
      </c>
      <c r="Q18" s="81">
        <f t="shared" si="4"/>
        <v>0</v>
      </c>
    </row>
    <row r="19" spans="1:17" outlineLevel="1" x14ac:dyDescent="0.2">
      <c r="A19" s="177"/>
      <c r="B19" s="178"/>
      <c r="C19" s="179"/>
      <c r="D19" s="180"/>
      <c r="E19" s="181"/>
      <c r="F19" s="182"/>
      <c r="G19" s="75" t="str">
        <f t="shared" ref="G19:G24" si="12">IF($B$4="","",IF(B19*C19&gt;0,+F19/5*$D$4*D19*C19,""))</f>
        <v/>
      </c>
      <c r="H19" s="178"/>
      <c r="I19" s="74" t="str">
        <f t="shared" ref="I19:I24" si="13">IF(B19*C19&gt;0,+B19/C19,"")</f>
        <v/>
      </c>
      <c r="J19" s="75" t="str">
        <f t="shared" ref="J19:J24" si="14">IF(B19*C19&gt;0,+D19*F19,"")</f>
        <v/>
      </c>
      <c r="K19" s="75" t="str">
        <f t="shared" ref="K19:K24" si="15">IF(B19&gt;0,IF(C19&gt;0,+D19*B19,B19)/$D$4*$D$5,"")</f>
        <v/>
      </c>
      <c r="L19" s="81" t="str">
        <f t="shared" si="1"/>
        <v/>
      </c>
      <c r="M19" s="81">
        <f t="shared" si="11"/>
        <v>0</v>
      </c>
      <c r="N19" s="80">
        <f t="shared" ref="N19:N24" si="16">IF(E19&gt;D19,1,0)</f>
        <v>0</v>
      </c>
      <c r="O19" s="80">
        <f t="shared" si="3"/>
        <v>0</v>
      </c>
      <c r="P19" s="81">
        <f t="shared" ref="P19:P24" si="17">IF(B19&gt;0,IF(OR(G19="",H19&gt;G19),1,0),0)</f>
        <v>0</v>
      </c>
      <c r="Q19" s="81">
        <f t="shared" si="4"/>
        <v>0</v>
      </c>
    </row>
    <row r="20" spans="1:17" outlineLevel="1" x14ac:dyDescent="0.2">
      <c r="A20" s="177"/>
      <c r="B20" s="178"/>
      <c r="C20" s="179"/>
      <c r="D20" s="180"/>
      <c r="E20" s="181"/>
      <c r="F20" s="182"/>
      <c r="G20" s="75" t="str">
        <f t="shared" si="12"/>
        <v/>
      </c>
      <c r="H20" s="178"/>
      <c r="I20" s="74" t="str">
        <f t="shared" si="13"/>
        <v/>
      </c>
      <c r="J20" s="75" t="str">
        <f t="shared" si="14"/>
        <v/>
      </c>
      <c r="K20" s="75" t="str">
        <f t="shared" si="15"/>
        <v/>
      </c>
      <c r="L20" s="81" t="str">
        <f t="shared" si="1"/>
        <v/>
      </c>
      <c r="M20" s="81">
        <f t="shared" si="11"/>
        <v>0</v>
      </c>
      <c r="N20" s="80">
        <f t="shared" si="16"/>
        <v>0</v>
      </c>
      <c r="O20" s="80">
        <f t="shared" si="3"/>
        <v>0</v>
      </c>
      <c r="P20" s="81">
        <f t="shared" si="17"/>
        <v>0</v>
      </c>
      <c r="Q20" s="81">
        <f t="shared" si="4"/>
        <v>0</v>
      </c>
    </row>
    <row r="21" spans="1:17" outlineLevel="1" x14ac:dyDescent="0.2">
      <c r="A21" s="177"/>
      <c r="B21" s="178"/>
      <c r="C21" s="179"/>
      <c r="D21" s="180"/>
      <c r="E21" s="181"/>
      <c r="F21" s="182"/>
      <c r="G21" s="75" t="str">
        <f t="shared" si="12"/>
        <v/>
      </c>
      <c r="H21" s="178"/>
      <c r="I21" s="74" t="str">
        <f t="shared" si="13"/>
        <v/>
      </c>
      <c r="J21" s="75" t="str">
        <f t="shared" si="14"/>
        <v/>
      </c>
      <c r="K21" s="75" t="str">
        <f t="shared" si="15"/>
        <v/>
      </c>
      <c r="L21" s="81" t="str">
        <f t="shared" si="1"/>
        <v/>
      </c>
      <c r="M21" s="81">
        <f t="shared" si="11"/>
        <v>0</v>
      </c>
      <c r="N21" s="80">
        <f t="shared" si="16"/>
        <v>0</v>
      </c>
      <c r="O21" s="80">
        <f t="shared" si="3"/>
        <v>0</v>
      </c>
      <c r="P21" s="81">
        <f t="shared" si="17"/>
        <v>0</v>
      </c>
      <c r="Q21" s="81">
        <f t="shared" si="4"/>
        <v>0</v>
      </c>
    </row>
    <row r="22" spans="1:17" outlineLevel="1" x14ac:dyDescent="0.2">
      <c r="A22" s="177"/>
      <c r="B22" s="178"/>
      <c r="C22" s="179"/>
      <c r="D22" s="180"/>
      <c r="E22" s="181"/>
      <c r="F22" s="182"/>
      <c r="G22" s="75" t="str">
        <f t="shared" si="12"/>
        <v/>
      </c>
      <c r="H22" s="178"/>
      <c r="I22" s="74" t="str">
        <f t="shared" si="13"/>
        <v/>
      </c>
      <c r="J22" s="75" t="str">
        <f t="shared" si="14"/>
        <v/>
      </c>
      <c r="K22" s="75" t="str">
        <f t="shared" si="15"/>
        <v/>
      </c>
      <c r="L22" s="81" t="str">
        <f t="shared" si="1"/>
        <v/>
      </c>
      <c r="M22" s="81">
        <f t="shared" si="11"/>
        <v>0</v>
      </c>
      <c r="N22" s="80">
        <f t="shared" si="16"/>
        <v>0</v>
      </c>
      <c r="O22" s="80">
        <f t="shared" si="3"/>
        <v>0</v>
      </c>
      <c r="P22" s="81">
        <f t="shared" si="17"/>
        <v>0</v>
      </c>
      <c r="Q22" s="81">
        <f t="shared" si="4"/>
        <v>0</v>
      </c>
    </row>
    <row r="23" spans="1:17" outlineLevel="1" x14ac:dyDescent="0.2">
      <c r="A23" s="177"/>
      <c r="B23" s="178"/>
      <c r="C23" s="179"/>
      <c r="D23" s="180"/>
      <c r="E23" s="181"/>
      <c r="F23" s="182"/>
      <c r="G23" s="75" t="str">
        <f t="shared" si="12"/>
        <v/>
      </c>
      <c r="H23" s="178"/>
      <c r="I23" s="74" t="str">
        <f t="shared" si="13"/>
        <v/>
      </c>
      <c r="J23" s="75" t="str">
        <f t="shared" si="14"/>
        <v/>
      </c>
      <c r="K23" s="75" t="str">
        <f t="shared" si="15"/>
        <v/>
      </c>
      <c r="L23" s="81" t="str">
        <f t="shared" si="1"/>
        <v/>
      </c>
      <c r="M23" s="81">
        <f t="shared" ref="M23:M24" si="18">IF(B23&gt;0,IF(C23&gt;0,IF(I23&gt;12350,1,0),IF(D23&gt;0,IF(B23/D23&gt;12350,1,0),0)),0)</f>
        <v>0</v>
      </c>
      <c r="N23" s="80">
        <f t="shared" si="16"/>
        <v>0</v>
      </c>
      <c r="O23" s="80">
        <f t="shared" si="3"/>
        <v>0</v>
      </c>
      <c r="P23" s="81">
        <f t="shared" si="17"/>
        <v>0</v>
      </c>
      <c r="Q23" s="81">
        <f t="shared" si="4"/>
        <v>0</v>
      </c>
    </row>
    <row r="24" spans="1:17" outlineLevel="1" x14ac:dyDescent="0.2">
      <c r="A24" s="183"/>
      <c r="B24" s="178"/>
      <c r="C24" s="179"/>
      <c r="D24" s="180"/>
      <c r="E24" s="181"/>
      <c r="F24" s="182"/>
      <c r="G24" s="78" t="str">
        <f t="shared" si="12"/>
        <v/>
      </c>
      <c r="H24" s="178"/>
      <c r="I24" s="77" t="str">
        <f t="shared" si="13"/>
        <v/>
      </c>
      <c r="J24" s="78" t="str">
        <f t="shared" si="14"/>
        <v/>
      </c>
      <c r="K24" s="75" t="str">
        <f t="shared" si="15"/>
        <v/>
      </c>
      <c r="L24" s="84" t="str">
        <f t="shared" si="1"/>
        <v/>
      </c>
      <c r="M24" s="81">
        <f t="shared" si="18"/>
        <v>0</v>
      </c>
      <c r="N24" s="80">
        <f t="shared" si="16"/>
        <v>0</v>
      </c>
      <c r="O24" s="80">
        <f t="shared" si="3"/>
        <v>0</v>
      </c>
      <c r="P24" s="81">
        <f t="shared" si="17"/>
        <v>0</v>
      </c>
      <c r="Q24" s="81">
        <f t="shared" si="4"/>
        <v>0</v>
      </c>
    </row>
    <row r="25" spans="1:17" ht="61.5" customHeight="1" x14ac:dyDescent="0.2">
      <c r="A25" s="211" t="s">
        <v>113</v>
      </c>
      <c r="B25" s="106"/>
      <c r="C25" s="107"/>
      <c r="D25" s="205" t="s">
        <v>96</v>
      </c>
      <c r="E25" s="206" t="s">
        <v>97</v>
      </c>
      <c r="F25" s="205" t="s">
        <v>98</v>
      </c>
      <c r="G25" s="205" t="s">
        <v>99</v>
      </c>
      <c r="H25" s="205" t="s">
        <v>100</v>
      </c>
      <c r="I25" s="207"/>
      <c r="J25" s="207"/>
      <c r="K25" s="205" t="s">
        <v>101</v>
      </c>
      <c r="L25" s="107"/>
      <c r="M25" s="124"/>
      <c r="N25" s="123"/>
      <c r="O25" s="123"/>
      <c r="P25" s="124"/>
      <c r="Q25" s="124"/>
    </row>
    <row r="26" spans="1:17" x14ac:dyDescent="0.2">
      <c r="A26" s="98" t="str">
        <f>+'Demande-Décompte'!V23</f>
        <v>a) 
&lt;= 3'470</v>
      </c>
      <c r="B26" s="99"/>
      <c r="C26" s="100"/>
      <c r="D26" s="101">
        <f t="shared" ref="D26:E28" si="19">SUMIF($L$8:$L$24,$A26,D$8:D$24)</f>
        <v>8</v>
      </c>
      <c r="E26" s="101">
        <f t="shared" si="19"/>
        <v>5</v>
      </c>
      <c r="F26" s="102" t="s">
        <v>6</v>
      </c>
      <c r="G26" s="103">
        <f t="shared" ref="G26:H28" si="20">SUMIF($L$8:$L$24,$A26,G$8:G$24)</f>
        <v>1518</v>
      </c>
      <c r="H26" s="103">
        <f t="shared" si="20"/>
        <v>399</v>
      </c>
      <c r="I26" s="104"/>
      <c r="J26" s="104"/>
      <c r="K26" s="105">
        <f>SUMIF($L$8:$L$24,$A26,K$8:K$24)</f>
        <v>22680</v>
      </c>
      <c r="L26" s="104"/>
      <c r="M26" s="101"/>
      <c r="N26" s="98"/>
      <c r="O26" s="98"/>
      <c r="P26" s="101"/>
      <c r="Q26" s="101"/>
    </row>
    <row r="27" spans="1:17" x14ac:dyDescent="0.2">
      <c r="A27" s="80" t="str">
        <f>+'Demande-Décompte'!X23</f>
        <v>b) &gt; 3'470 et &lt; 4'340</v>
      </c>
      <c r="B27" s="76"/>
      <c r="C27" s="93"/>
      <c r="D27" s="81">
        <f t="shared" si="19"/>
        <v>5</v>
      </c>
      <c r="E27" s="81">
        <f t="shared" si="19"/>
        <v>5</v>
      </c>
      <c r="F27" s="74">
        <f>IF(D27=0,"---",SUMIF($L$8:$L$24,$A27,$J$8:$J$24)/D27)</f>
        <v>40</v>
      </c>
      <c r="G27" s="82">
        <f t="shared" si="20"/>
        <v>460</v>
      </c>
      <c r="H27" s="82">
        <f t="shared" si="20"/>
        <v>200</v>
      </c>
      <c r="I27" s="91"/>
      <c r="J27" s="91"/>
      <c r="K27" s="74">
        <f>SUMIF($L$8:$L$24,$A27,K$8:K$24)</f>
        <v>9100</v>
      </c>
      <c r="L27" s="91"/>
      <c r="M27" s="81"/>
      <c r="N27" s="80"/>
      <c r="O27" s="80"/>
      <c r="P27" s="81"/>
      <c r="Q27" s="81"/>
    </row>
    <row r="28" spans="1:17" x14ac:dyDescent="0.2">
      <c r="A28" s="83" t="str">
        <f>+'Demande-Décompte'!Z23</f>
        <v>c) 
&gt;= 4'340</v>
      </c>
      <c r="B28" s="79"/>
      <c r="C28" s="94"/>
      <c r="D28" s="84">
        <f t="shared" si="19"/>
        <v>11</v>
      </c>
      <c r="E28" s="84">
        <f t="shared" si="19"/>
        <v>11</v>
      </c>
      <c r="F28" s="85" t="s">
        <v>6</v>
      </c>
      <c r="G28" s="86">
        <f t="shared" si="20"/>
        <v>1936.6</v>
      </c>
      <c r="H28" s="86">
        <f t="shared" si="20"/>
        <v>958.5</v>
      </c>
      <c r="I28" s="92"/>
      <c r="J28" s="92"/>
      <c r="K28" s="77">
        <f>SUMIF($L$8:$L$24,$A28,K$8:K$24)</f>
        <v>54500</v>
      </c>
      <c r="L28" s="92"/>
      <c r="M28" s="84"/>
      <c r="N28" s="83"/>
      <c r="O28" s="83"/>
      <c r="P28" s="84"/>
      <c r="Q28" s="84"/>
    </row>
    <row r="29" spans="1:17" x14ac:dyDescent="0.2">
      <c r="A29" s="87" t="s">
        <v>64</v>
      </c>
      <c r="B29" s="90"/>
      <c r="C29" s="72"/>
      <c r="D29" s="88">
        <f>SUM(D26:D28)</f>
        <v>24</v>
      </c>
      <c r="E29" s="88">
        <f>SUM(E26:E28)</f>
        <v>21</v>
      </c>
      <c r="F29" s="88"/>
      <c r="G29" s="89">
        <f>SUM(G26:G28)</f>
        <v>3914.6</v>
      </c>
      <c r="H29" s="89">
        <f>SUM(H26:H28)</f>
        <v>1557.5</v>
      </c>
      <c r="I29" s="72"/>
      <c r="J29" s="72"/>
      <c r="K29" s="89">
        <f>SUM(K26:K28)</f>
        <v>86280</v>
      </c>
      <c r="L29" s="72"/>
      <c r="M29" s="126">
        <f>SUM(M8:M24)</f>
        <v>0</v>
      </c>
      <c r="N29" s="125">
        <f>SUM(N8:N24)</f>
        <v>0</v>
      </c>
      <c r="O29" s="125">
        <f>SUM(O8:O24)</f>
        <v>0</v>
      </c>
      <c r="P29" s="126">
        <f>SUM(P8:P24)</f>
        <v>0</v>
      </c>
      <c r="Q29" s="126">
        <f>SUM(Q8:Q24)</f>
        <v>0</v>
      </c>
    </row>
    <row r="31" spans="1:17" ht="14.25" customHeight="1" x14ac:dyDescent="0.2">
      <c r="A31" s="35" t="s">
        <v>58</v>
      </c>
      <c r="B31" s="35"/>
      <c r="C31" s="35"/>
      <c r="D31" s="305" t="s">
        <v>102</v>
      </c>
      <c r="E31" s="306"/>
      <c r="F31" s="306"/>
    </row>
    <row r="32" spans="1:17" ht="6" customHeight="1" x14ac:dyDescent="0.2">
      <c r="A32" s="36"/>
      <c r="B32" s="36"/>
      <c r="C32" s="36"/>
      <c r="D32" s="36"/>
      <c r="E32" s="36"/>
      <c r="F32" s="37"/>
    </row>
    <row r="33" spans="1:6" ht="14.25" customHeight="1" x14ac:dyDescent="0.2">
      <c r="A33" s="311" t="s">
        <v>1</v>
      </c>
      <c r="B33" s="311"/>
      <c r="C33" s="144"/>
      <c r="D33" s="144"/>
      <c r="E33" s="144"/>
      <c r="F33" s="144"/>
    </row>
    <row r="34" spans="1:6" ht="6" customHeight="1" x14ac:dyDescent="0.2">
      <c r="A34" s="68"/>
      <c r="B34" s="68"/>
      <c r="C34" s="1"/>
      <c r="D34" s="68"/>
      <c r="E34" s="68"/>
      <c r="F34" s="68"/>
    </row>
  </sheetData>
  <sheetProtection password="8E1A" sheet="1" objects="1" scenarios="1" selectLockedCells="1"/>
  <mergeCells count="7">
    <mergeCell ref="A1:L1"/>
    <mergeCell ref="A2:L2"/>
    <mergeCell ref="B6:E6"/>
    <mergeCell ref="A33:B33"/>
    <mergeCell ref="D3:H3"/>
    <mergeCell ref="D31:F31"/>
    <mergeCell ref="G4:I4"/>
  </mergeCells>
  <conditionalFormatting sqref="L8:L24">
    <cfRule type="expression" dxfId="8" priority="18">
      <formula>$Q8&gt;0</formula>
    </cfRule>
  </conditionalFormatting>
  <conditionalFormatting sqref="B9:B24 I9:I24 K9:K24">
    <cfRule type="expression" dxfId="7" priority="14">
      <formula>$M9&gt;0</formula>
    </cfRule>
  </conditionalFormatting>
  <conditionalFormatting sqref="D9:E24">
    <cfRule type="expression" dxfId="6" priority="15">
      <formula>$N9&gt;0</formula>
    </cfRule>
  </conditionalFormatting>
  <conditionalFormatting sqref="F9:F24">
    <cfRule type="expression" dxfId="5" priority="16">
      <formula>$O9&gt;0</formula>
    </cfRule>
  </conditionalFormatting>
  <conditionalFormatting sqref="G9:H24">
    <cfRule type="expression" dxfId="4" priority="17">
      <formula>$P9&gt;0</formula>
    </cfRule>
  </conditionalFormatting>
  <conditionalFormatting sqref="B8 I8 K8">
    <cfRule type="expression" dxfId="3" priority="1">
      <formula>$M8&gt;0</formula>
    </cfRule>
  </conditionalFormatting>
  <conditionalFormatting sqref="D8:E8">
    <cfRule type="expression" dxfId="2" priority="2">
      <formula>$N8&gt;0</formula>
    </cfRule>
  </conditionalFormatting>
  <conditionalFormatting sqref="F8">
    <cfRule type="expression" dxfId="1" priority="3">
      <formula>$O8&gt;0</formula>
    </cfRule>
  </conditionalFormatting>
  <conditionalFormatting sqref="G8:H8">
    <cfRule type="expression" dxfId="0" priority="4">
      <formula>$P8&gt;0</formula>
    </cfRule>
  </conditionalFormatting>
  <printOptions horizontalCentered="1"/>
  <pageMargins left="0.31496062992125984" right="0.31496062992125984" top="0.39370078740157483" bottom="0.39370078740157483" header="0.19685039370078741" footer="0.19685039370078741"/>
  <pageSetup paperSize="9" scale="65" fitToHeight="6" orientation="landscape" r:id="rId1"/>
  <headerFooter>
    <oddFooter>&amp;RKAE-COVID-19 (V 29.12.2020)</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6</vt:i4>
      </vt:variant>
    </vt:vector>
  </HeadingPairs>
  <TitlesOfParts>
    <vt:vector size="9" baseType="lpstr">
      <vt:lpstr>Demande-Décompte</vt:lpstr>
      <vt:lpstr>Attribution aux cat. de salaire</vt:lpstr>
      <vt:lpstr>Attrib. aux cat. de salaire-ex.</vt:lpstr>
      <vt:lpstr>'Attrib. aux cat. de salaire-ex.'!Impression_des_titres</vt:lpstr>
      <vt:lpstr>'Attribution aux cat. de salaire'!Impression_des_titres</vt:lpstr>
      <vt:lpstr>'Demande-Décompte'!Print_Area</vt:lpstr>
      <vt:lpstr>'Attrib. aux cat. de salaire-ex.'!Zone_d_impression</vt:lpstr>
      <vt:lpstr>'Attribution aux cat. de salaire'!Zone_d_impression</vt:lpstr>
      <vt:lpstr>'Demande-Décompte'!Zone_d_impression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Vuillemin Pierre-François</cp:lastModifiedBy>
  <cp:lastPrinted>2020-12-29T12:34:11Z</cp:lastPrinted>
  <dcterms:created xsi:type="dcterms:W3CDTF">2020-03-18T11:14:54Z</dcterms:created>
  <dcterms:modified xsi:type="dcterms:W3CDTF">2020-12-30T14:50:31Z</dcterms:modified>
</cp:coreProperties>
</file>